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N:\09 OSBN\05 zakázky malého rozsahu\2018\Veřejné osvětlení I. etapa\CD_ZADÁNÍ_soutěž_Kolín_pivovar_veřejné_osvětlení_VD01\4_výkaz výměr\"/>
    </mc:Choice>
  </mc:AlternateContent>
  <bookViews>
    <workbookView xWindow="636" yWindow="540" windowWidth="25572" windowHeight="13488"/>
  </bookViews>
  <sheets>
    <sheet name="Rekapitulace stavby" sheetId="1" r:id="rId1"/>
    <sheet name="1784a - Stavební část" sheetId="2" r:id="rId2"/>
    <sheet name="1784b - Elektroinstalace" sheetId="3" r:id="rId3"/>
    <sheet name="1784a - Stavební část_02" sheetId="6" r:id="rId4"/>
    <sheet name="1784d - Elektroinstalace" sheetId="7" r:id="rId5"/>
    <sheet name="Pokyny pro vyplnění" sheetId="8" r:id="rId6"/>
  </sheets>
  <definedNames>
    <definedName name="_xlnm._FilterDatabase" localSheetId="1" hidden="1">'1784a - Stavební část'!$C$94:$K$194</definedName>
    <definedName name="_xlnm._FilterDatabase" localSheetId="3" hidden="1">'1784a - Stavební část_02'!$C$93:$K$169</definedName>
    <definedName name="_xlnm._FilterDatabase" localSheetId="2" hidden="1">'1784b - Elektroinstalace'!$C$83:$K$87</definedName>
    <definedName name="_xlnm._FilterDatabase" localSheetId="4" hidden="1">'1784d - Elektroinstalace'!$C$83:$K$87</definedName>
    <definedName name="_xlnm.Print_Titles" localSheetId="1">'1784a - Stavební část'!$94:$94</definedName>
    <definedName name="_xlnm.Print_Titles" localSheetId="3">'1784a - Stavební část_02'!$93:$93</definedName>
    <definedName name="_xlnm.Print_Titles" localSheetId="2">'1784b - Elektroinstalace'!$83:$83</definedName>
    <definedName name="_xlnm.Print_Titles" localSheetId="4">'1784d - Elektroinstalace'!$83:$83</definedName>
    <definedName name="_xlnm.Print_Titles" localSheetId="0">'Rekapitulace stavby'!$49:$49</definedName>
    <definedName name="_xlnm.Print_Area" localSheetId="1">'1784a - Stavební část'!$C$4:$J$38,'1784a - Stavební část'!$C$44:$J$74,'1784a - Stavební část'!$C$80:$K$194</definedName>
    <definedName name="_xlnm.Print_Area" localSheetId="3">'1784a - Stavební část_02'!$C$4:$J$38,'1784a - Stavební část_02'!$C$44:$J$73,'1784a - Stavební část_02'!$C$79:$K$169</definedName>
    <definedName name="_xlnm.Print_Area" localSheetId="2">'1784b - Elektroinstalace'!$C$4:$J$38,'1784b - Elektroinstalace'!$C$44:$J$63,'1784b - Elektroinstalace'!$C$69:$K$87</definedName>
    <definedName name="_xlnm.Print_Area" localSheetId="4">'1784d - Elektroinstalace'!$C$4:$J$38,'1784d - Elektroinstalace'!$C$44:$J$63,'1784d - Elektroinstalace'!$C$69:$K$87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</definedNames>
  <calcPr calcId="162913"/>
</workbook>
</file>

<file path=xl/calcChain.xml><?xml version="1.0" encoding="utf-8"?>
<calcChain xmlns="http://schemas.openxmlformats.org/spreadsheetml/2006/main">
  <c r="AG52" i="1" l="1"/>
  <c r="AG55" i="1"/>
  <c r="AY57" i="1"/>
  <c r="AX57" i="1"/>
  <c r="BI87" i="7"/>
  <c r="F36" i="7" s="1"/>
  <c r="BD57" i="1" s="1"/>
  <c r="BH87" i="7"/>
  <c r="F35" i="7" s="1"/>
  <c r="BC57" i="1" s="1"/>
  <c r="BG87" i="7"/>
  <c r="F34" i="7" s="1"/>
  <c r="BB57" i="1" s="1"/>
  <c r="BF87" i="7"/>
  <c r="F33" i="7" s="1"/>
  <c r="BA57" i="1" s="1"/>
  <c r="J33" i="7"/>
  <c r="AW57" i="1" s="1"/>
  <c r="T87" i="7"/>
  <c r="T86" i="7" s="1"/>
  <c r="T85" i="7" s="1"/>
  <c r="T84" i="7" s="1"/>
  <c r="R87" i="7"/>
  <c r="R86" i="7" s="1"/>
  <c r="R85" i="7" s="1"/>
  <c r="R84" i="7" s="1"/>
  <c r="P87" i="7"/>
  <c r="P86" i="7" s="1"/>
  <c r="P85" i="7" s="1"/>
  <c r="P84" i="7" s="1"/>
  <c r="AU57" i="1" s="1"/>
  <c r="BK87" i="7"/>
  <c r="BK86" i="7" s="1"/>
  <c r="J87" i="7"/>
  <c r="BE87" i="7" s="1"/>
  <c r="J80" i="7"/>
  <c r="F80" i="7"/>
  <c r="F78" i="7"/>
  <c r="E76" i="7"/>
  <c r="J55" i="7"/>
  <c r="F55" i="7"/>
  <c r="F53" i="7"/>
  <c r="E51" i="7"/>
  <c r="J20" i="7"/>
  <c r="E20" i="7"/>
  <c r="F81" i="7" s="1"/>
  <c r="J19" i="7"/>
  <c r="J14" i="7"/>
  <c r="J53" i="7" s="1"/>
  <c r="E7" i="7"/>
  <c r="E72" i="7" s="1"/>
  <c r="AY56" i="1"/>
  <c r="AX56" i="1"/>
  <c r="BI169" i="6"/>
  <c r="BH169" i="6"/>
  <c r="BG169" i="6"/>
  <c r="BF169" i="6"/>
  <c r="T169" i="6"/>
  <c r="T168" i="6" s="1"/>
  <c r="T167" i="6" s="1"/>
  <c r="R169" i="6"/>
  <c r="R168" i="6" s="1"/>
  <c r="R167" i="6" s="1"/>
  <c r="P169" i="6"/>
  <c r="P168" i="6" s="1"/>
  <c r="P167" i="6" s="1"/>
  <c r="BK169" i="6"/>
  <c r="BK168" i="6" s="1"/>
  <c r="J169" i="6"/>
  <c r="BE169" i="6"/>
  <c r="BI166" i="6"/>
  <c r="BH166" i="6"/>
  <c r="BG166" i="6"/>
  <c r="BF166" i="6"/>
  <c r="T166" i="6"/>
  <c r="T165" i="6" s="1"/>
  <c r="R166" i="6"/>
  <c r="R165" i="6"/>
  <c r="P166" i="6"/>
  <c r="P165" i="6" s="1"/>
  <c r="BK166" i="6"/>
  <c r="BK165" i="6" s="1"/>
  <c r="J165" i="6" s="1"/>
  <c r="J70" i="6" s="1"/>
  <c r="J166" i="6"/>
  <c r="BE166" i="6" s="1"/>
  <c r="BI163" i="6"/>
  <c r="BH163" i="6"/>
  <c r="BG163" i="6"/>
  <c r="BF163" i="6"/>
  <c r="T163" i="6"/>
  <c r="R163" i="6"/>
  <c r="P163" i="6"/>
  <c r="BK163" i="6"/>
  <c r="J163" i="6"/>
  <c r="BE163" i="6"/>
  <c r="BI162" i="6"/>
  <c r="BH162" i="6"/>
  <c r="BG162" i="6"/>
  <c r="BF162" i="6"/>
  <c r="T162" i="6"/>
  <c r="R162" i="6"/>
  <c r="P162" i="6"/>
  <c r="BK162" i="6"/>
  <c r="J162" i="6"/>
  <c r="BE162" i="6" s="1"/>
  <c r="BI160" i="6"/>
  <c r="BH160" i="6"/>
  <c r="BG160" i="6"/>
  <c r="BF160" i="6"/>
  <c r="T160" i="6"/>
  <c r="R160" i="6"/>
  <c r="P160" i="6"/>
  <c r="BK160" i="6"/>
  <c r="J160" i="6"/>
  <c r="BE160" i="6" s="1"/>
  <c r="BI158" i="6"/>
  <c r="BH158" i="6"/>
  <c r="BG158" i="6"/>
  <c r="BF158" i="6"/>
  <c r="T158" i="6"/>
  <c r="R158" i="6"/>
  <c r="P158" i="6"/>
  <c r="P155" i="6" s="1"/>
  <c r="BK158" i="6"/>
  <c r="J158" i="6"/>
  <c r="BE158" i="6"/>
  <c r="BI156" i="6"/>
  <c r="BH156" i="6"/>
  <c r="BG156" i="6"/>
  <c r="BF156" i="6"/>
  <c r="T156" i="6"/>
  <c r="R156" i="6"/>
  <c r="P156" i="6"/>
  <c r="BK156" i="6"/>
  <c r="BK155" i="6" s="1"/>
  <c r="J155" i="6" s="1"/>
  <c r="J69" i="6" s="1"/>
  <c r="J156" i="6"/>
  <c r="BE156" i="6" s="1"/>
  <c r="BI153" i="6"/>
  <c r="BH153" i="6"/>
  <c r="BG153" i="6"/>
  <c r="BF153" i="6"/>
  <c r="T153" i="6"/>
  <c r="R153" i="6"/>
  <c r="P153" i="6"/>
  <c r="BK153" i="6"/>
  <c r="J153" i="6"/>
  <c r="BE153" i="6"/>
  <c r="BI152" i="6"/>
  <c r="BH152" i="6"/>
  <c r="BG152" i="6"/>
  <c r="BF152" i="6"/>
  <c r="T152" i="6"/>
  <c r="R152" i="6"/>
  <c r="P152" i="6"/>
  <c r="BK152" i="6"/>
  <c r="J152" i="6"/>
  <c r="BE152" i="6" s="1"/>
  <c r="BI151" i="6"/>
  <c r="BH151" i="6"/>
  <c r="BG151" i="6"/>
  <c r="BF151" i="6"/>
  <c r="T151" i="6"/>
  <c r="R151" i="6"/>
  <c r="P151" i="6"/>
  <c r="BK151" i="6"/>
  <c r="J151" i="6"/>
  <c r="BE151" i="6"/>
  <c r="BI149" i="6"/>
  <c r="BH149" i="6"/>
  <c r="BG149" i="6"/>
  <c r="BF149" i="6"/>
  <c r="T149" i="6"/>
  <c r="R149" i="6"/>
  <c r="P149" i="6"/>
  <c r="BK149" i="6"/>
  <c r="J149" i="6"/>
  <c r="BE149" i="6"/>
  <c r="BI147" i="6"/>
  <c r="BH147" i="6"/>
  <c r="BG147" i="6"/>
  <c r="BF147" i="6"/>
  <c r="T147" i="6"/>
  <c r="R147" i="6"/>
  <c r="P147" i="6"/>
  <c r="BK147" i="6"/>
  <c r="J147" i="6"/>
  <c r="BE147" i="6"/>
  <c r="BI146" i="6"/>
  <c r="BH146" i="6"/>
  <c r="BG146" i="6"/>
  <c r="BF146" i="6"/>
  <c r="T146" i="6"/>
  <c r="R146" i="6"/>
  <c r="P146" i="6"/>
  <c r="BK146" i="6"/>
  <c r="J146" i="6"/>
  <c r="BE146" i="6" s="1"/>
  <c r="BI145" i="6"/>
  <c r="BH145" i="6"/>
  <c r="BG145" i="6"/>
  <c r="BF145" i="6"/>
  <c r="T145" i="6"/>
  <c r="T144" i="6" s="1"/>
  <c r="R145" i="6"/>
  <c r="P145" i="6"/>
  <c r="BK145" i="6"/>
  <c r="J145" i="6"/>
  <c r="BE145" i="6" s="1"/>
  <c r="BI142" i="6"/>
  <c r="BH142" i="6"/>
  <c r="BG142" i="6"/>
  <c r="BF142" i="6"/>
  <c r="T142" i="6"/>
  <c r="T141" i="6"/>
  <c r="R142" i="6"/>
  <c r="R141" i="6" s="1"/>
  <c r="P142" i="6"/>
  <c r="P141" i="6" s="1"/>
  <c r="BK142" i="6"/>
  <c r="BK141" i="6"/>
  <c r="J141" i="6" s="1"/>
  <c r="J67" i="6" s="1"/>
  <c r="J142" i="6"/>
  <c r="BE142" i="6" s="1"/>
  <c r="BI139" i="6"/>
  <c r="BH139" i="6"/>
  <c r="BG139" i="6"/>
  <c r="BF139" i="6"/>
  <c r="T139" i="6"/>
  <c r="T138" i="6" s="1"/>
  <c r="R139" i="6"/>
  <c r="R138" i="6" s="1"/>
  <c r="P139" i="6"/>
  <c r="P138" i="6" s="1"/>
  <c r="BK139" i="6"/>
  <c r="BK138" i="6"/>
  <c r="J138" i="6" s="1"/>
  <c r="J66" i="6" s="1"/>
  <c r="J139" i="6"/>
  <c r="BE139" i="6" s="1"/>
  <c r="BI136" i="6"/>
  <c r="BH136" i="6"/>
  <c r="BG136" i="6"/>
  <c r="BF136" i="6"/>
  <c r="T136" i="6"/>
  <c r="R136" i="6"/>
  <c r="P136" i="6"/>
  <c r="BK136" i="6"/>
  <c r="J136" i="6"/>
  <c r="BE136" i="6" s="1"/>
  <c r="BI134" i="6"/>
  <c r="BH134" i="6"/>
  <c r="BG134" i="6"/>
  <c r="BF134" i="6"/>
  <c r="T134" i="6"/>
  <c r="R134" i="6"/>
  <c r="P134" i="6"/>
  <c r="BK134" i="6"/>
  <c r="J134" i="6"/>
  <c r="BE134" i="6"/>
  <c r="BI132" i="6"/>
  <c r="BH132" i="6"/>
  <c r="BG132" i="6"/>
  <c r="BF132" i="6"/>
  <c r="T132" i="6"/>
  <c r="R132" i="6"/>
  <c r="P132" i="6"/>
  <c r="P131" i="6"/>
  <c r="BK132" i="6"/>
  <c r="J132" i="6"/>
  <c r="BE132" i="6" s="1"/>
  <c r="BI129" i="6"/>
  <c r="BH129" i="6"/>
  <c r="BG129" i="6"/>
  <c r="BF129" i="6"/>
  <c r="T129" i="6"/>
  <c r="T128" i="6" s="1"/>
  <c r="R129" i="6"/>
  <c r="R128" i="6"/>
  <c r="P129" i="6"/>
  <c r="P128" i="6"/>
  <c r="BK129" i="6"/>
  <c r="BK128" i="6" s="1"/>
  <c r="J128" i="6" s="1"/>
  <c r="J64" i="6" s="1"/>
  <c r="J129" i="6"/>
  <c r="BE129" i="6" s="1"/>
  <c r="BI126" i="6"/>
  <c r="BH126" i="6"/>
  <c r="BG126" i="6"/>
  <c r="BF126" i="6"/>
  <c r="T126" i="6"/>
  <c r="T125" i="6" s="1"/>
  <c r="R126" i="6"/>
  <c r="R125" i="6"/>
  <c r="P126" i="6"/>
  <c r="P125" i="6"/>
  <c r="BK126" i="6"/>
  <c r="BK125" i="6" s="1"/>
  <c r="J125" i="6" s="1"/>
  <c r="J63" i="6" s="1"/>
  <c r="J126" i="6"/>
  <c r="BE126" i="6" s="1"/>
  <c r="BI121" i="6"/>
  <c r="BH121" i="6"/>
  <c r="BG121" i="6"/>
  <c r="BF121" i="6"/>
  <c r="T121" i="6"/>
  <c r="R121" i="6"/>
  <c r="P121" i="6"/>
  <c r="BK121" i="6"/>
  <c r="J121" i="6"/>
  <c r="BE121" i="6"/>
  <c r="BI119" i="6"/>
  <c r="BH119" i="6"/>
  <c r="BG119" i="6"/>
  <c r="BF119" i="6"/>
  <c r="T119" i="6"/>
  <c r="R119" i="6"/>
  <c r="P119" i="6"/>
  <c r="BK119" i="6"/>
  <c r="J119" i="6"/>
  <c r="BE119" i="6" s="1"/>
  <c r="BI117" i="6"/>
  <c r="BH117" i="6"/>
  <c r="BG117" i="6"/>
  <c r="BF117" i="6"/>
  <c r="T117" i="6"/>
  <c r="R117" i="6"/>
  <c r="P117" i="6"/>
  <c r="BK117" i="6"/>
  <c r="J117" i="6"/>
  <c r="BE117" i="6" s="1"/>
  <c r="BI115" i="6"/>
  <c r="BH115" i="6"/>
  <c r="BG115" i="6"/>
  <c r="BF115" i="6"/>
  <c r="T115" i="6"/>
  <c r="R115" i="6"/>
  <c r="P115" i="6"/>
  <c r="BK115" i="6"/>
  <c r="J115" i="6"/>
  <c r="BE115" i="6"/>
  <c r="BI113" i="6"/>
  <c r="BH113" i="6"/>
  <c r="BG113" i="6"/>
  <c r="BF113" i="6"/>
  <c r="T113" i="6"/>
  <c r="R113" i="6"/>
  <c r="P113" i="6"/>
  <c r="BK113" i="6"/>
  <c r="J113" i="6"/>
  <c r="BE113" i="6" s="1"/>
  <c r="BI111" i="6"/>
  <c r="BH111" i="6"/>
  <c r="BG111" i="6"/>
  <c r="BF111" i="6"/>
  <c r="T111" i="6"/>
  <c r="R111" i="6"/>
  <c r="P111" i="6"/>
  <c r="BK111" i="6"/>
  <c r="J111" i="6"/>
  <c r="BE111" i="6" s="1"/>
  <c r="BI109" i="6"/>
  <c r="BH109" i="6"/>
  <c r="BG109" i="6"/>
  <c r="BF109" i="6"/>
  <c r="T109" i="6"/>
  <c r="R109" i="6"/>
  <c r="P109" i="6"/>
  <c r="BK109" i="6"/>
  <c r="J109" i="6"/>
  <c r="BE109" i="6" s="1"/>
  <c r="BI107" i="6"/>
  <c r="BH107" i="6"/>
  <c r="BG107" i="6"/>
  <c r="BF107" i="6"/>
  <c r="T107" i="6"/>
  <c r="R107" i="6"/>
  <c r="P107" i="6"/>
  <c r="BK107" i="6"/>
  <c r="J107" i="6"/>
  <c r="BE107" i="6" s="1"/>
  <c r="BI106" i="6"/>
  <c r="BH106" i="6"/>
  <c r="BG106" i="6"/>
  <c r="BF106" i="6"/>
  <c r="T106" i="6"/>
  <c r="R106" i="6"/>
  <c r="P106" i="6"/>
  <c r="BK106" i="6"/>
  <c r="J106" i="6"/>
  <c r="BE106" i="6"/>
  <c r="BI104" i="6"/>
  <c r="BH104" i="6"/>
  <c r="BG104" i="6"/>
  <c r="BF104" i="6"/>
  <c r="T104" i="6"/>
  <c r="T96" i="6" s="1"/>
  <c r="R104" i="6"/>
  <c r="P104" i="6"/>
  <c r="BK104" i="6"/>
  <c r="J104" i="6"/>
  <c r="BE104" i="6" s="1"/>
  <c r="BI102" i="6"/>
  <c r="BH102" i="6"/>
  <c r="BG102" i="6"/>
  <c r="BF102" i="6"/>
  <c r="T102" i="6"/>
  <c r="R102" i="6"/>
  <c r="P102" i="6"/>
  <c r="BK102" i="6"/>
  <c r="J102" i="6"/>
  <c r="BE102" i="6" s="1"/>
  <c r="BI100" i="6"/>
  <c r="BH100" i="6"/>
  <c r="BG100" i="6"/>
  <c r="BF100" i="6"/>
  <c r="T100" i="6"/>
  <c r="R100" i="6"/>
  <c r="P100" i="6"/>
  <c r="BK100" i="6"/>
  <c r="J100" i="6"/>
  <c r="BE100" i="6"/>
  <c r="BI97" i="6"/>
  <c r="F36" i="6" s="1"/>
  <c r="BD56" i="1" s="1"/>
  <c r="BD55" i="1" s="1"/>
  <c r="BH97" i="6"/>
  <c r="BG97" i="6"/>
  <c r="F34" i="6"/>
  <c r="BB56" i="1" s="1"/>
  <c r="BB55" i="1" s="1"/>
  <c r="AX55" i="1" s="1"/>
  <c r="BF97" i="6"/>
  <c r="T97" i="6"/>
  <c r="R97" i="6"/>
  <c r="R96" i="6" s="1"/>
  <c r="P97" i="6"/>
  <c r="P96" i="6" s="1"/>
  <c r="BK97" i="6"/>
  <c r="J97" i="6"/>
  <c r="BE97" i="6" s="1"/>
  <c r="J90" i="6"/>
  <c r="F90" i="6"/>
  <c r="F88" i="6"/>
  <c r="E86" i="6"/>
  <c r="J55" i="6"/>
  <c r="F55" i="6"/>
  <c r="F53" i="6"/>
  <c r="E51" i="6"/>
  <c r="J20" i="6"/>
  <c r="E20" i="6"/>
  <c r="F91" i="6" s="1"/>
  <c r="J19" i="6"/>
  <c r="J14" i="6"/>
  <c r="J88" i="6" s="1"/>
  <c r="E7" i="6"/>
  <c r="E47" i="6" s="1"/>
  <c r="AY54" i="1"/>
  <c r="AX54" i="1"/>
  <c r="BI87" i="3"/>
  <c r="F36" i="3" s="1"/>
  <c r="BD54" i="1" s="1"/>
  <c r="BH87" i="3"/>
  <c r="F35" i="3"/>
  <c r="BC54" i="1" s="1"/>
  <c r="BG87" i="3"/>
  <c r="F34" i="3"/>
  <c r="BB54" i="1" s="1"/>
  <c r="BF87" i="3"/>
  <c r="J33" i="3"/>
  <c r="AW54" i="1" s="1"/>
  <c r="F33" i="3"/>
  <c r="BA54" i="1" s="1"/>
  <c r="T87" i="3"/>
  <c r="T86" i="3" s="1"/>
  <c r="T85" i="3" s="1"/>
  <c r="T84" i="3" s="1"/>
  <c r="R87" i="3"/>
  <c r="R86" i="3" s="1"/>
  <c r="R85" i="3" s="1"/>
  <c r="R84" i="3" s="1"/>
  <c r="P87" i="3"/>
  <c r="P86" i="3"/>
  <c r="P85" i="3" s="1"/>
  <c r="P84" i="3" s="1"/>
  <c r="AU54" i="1" s="1"/>
  <c r="BK87" i="3"/>
  <c r="BK86" i="3"/>
  <c r="BK85" i="3" s="1"/>
  <c r="J87" i="3"/>
  <c r="BE87" i="3" s="1"/>
  <c r="J80" i="3"/>
  <c r="F80" i="3"/>
  <c r="F78" i="3"/>
  <c r="E76" i="3"/>
  <c r="J55" i="3"/>
  <c r="F55" i="3"/>
  <c r="F53" i="3"/>
  <c r="E51" i="3"/>
  <c r="J20" i="3"/>
  <c r="E20" i="3"/>
  <c r="F81" i="3" s="1"/>
  <c r="J19" i="3"/>
  <c r="J14" i="3"/>
  <c r="J78" i="3" s="1"/>
  <c r="E7" i="3"/>
  <c r="E47" i="3" s="1"/>
  <c r="AY53" i="1"/>
  <c r="AX53" i="1"/>
  <c r="BI194" i="2"/>
  <c r="BH194" i="2"/>
  <c r="BG194" i="2"/>
  <c r="BF194" i="2"/>
  <c r="T194" i="2"/>
  <c r="T193" i="2" s="1"/>
  <c r="T192" i="2" s="1"/>
  <c r="R194" i="2"/>
  <c r="R193" i="2" s="1"/>
  <c r="R192" i="2" s="1"/>
  <c r="P194" i="2"/>
  <c r="P193" i="2" s="1"/>
  <c r="P192" i="2" s="1"/>
  <c r="BK194" i="2"/>
  <c r="BK193" i="2"/>
  <c r="BK192" i="2" s="1"/>
  <c r="J192" i="2" s="1"/>
  <c r="J72" i="2" s="1"/>
  <c r="J194" i="2"/>
  <c r="BE194" i="2" s="1"/>
  <c r="BI191" i="2"/>
  <c r="BH191" i="2"/>
  <c r="BG191" i="2"/>
  <c r="BF191" i="2"/>
  <c r="T191" i="2"/>
  <c r="T190" i="2" s="1"/>
  <c r="R191" i="2"/>
  <c r="R190" i="2" s="1"/>
  <c r="P191" i="2"/>
  <c r="P190" i="2"/>
  <c r="BK191" i="2"/>
  <c r="BK190" i="2"/>
  <c r="J190" i="2" s="1"/>
  <c r="J71" i="2" s="1"/>
  <c r="J191" i="2"/>
  <c r="BE191" i="2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/>
  <c r="BI185" i="2"/>
  <c r="BH185" i="2"/>
  <c r="BG185" i="2"/>
  <c r="BF185" i="2"/>
  <c r="T185" i="2"/>
  <c r="R185" i="2"/>
  <c r="P185" i="2"/>
  <c r="BK185" i="2"/>
  <c r="J185" i="2"/>
  <c r="BE185" i="2" s="1"/>
  <c r="BI183" i="2"/>
  <c r="BH183" i="2"/>
  <c r="BG183" i="2"/>
  <c r="BF183" i="2"/>
  <c r="T183" i="2"/>
  <c r="R183" i="2"/>
  <c r="P183" i="2"/>
  <c r="P180" i="2" s="1"/>
  <c r="BK183" i="2"/>
  <c r="J183" i="2"/>
  <c r="BE183" i="2" s="1"/>
  <c r="BI181" i="2"/>
  <c r="BH181" i="2"/>
  <c r="BG181" i="2"/>
  <c r="BF181" i="2"/>
  <c r="T181" i="2"/>
  <c r="R181" i="2"/>
  <c r="R180" i="2" s="1"/>
  <c r="P181" i="2"/>
  <c r="BK181" i="2"/>
  <c r="BK180" i="2"/>
  <c r="J180" i="2" s="1"/>
  <c r="J70" i="2" s="1"/>
  <c r="J181" i="2"/>
  <c r="BE181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P175" i="2"/>
  <c r="BK175" i="2"/>
  <c r="J175" i="2"/>
  <c r="BE175" i="2" s="1"/>
  <c r="BI173" i="2"/>
  <c r="BH173" i="2"/>
  <c r="BG173" i="2"/>
  <c r="BF173" i="2"/>
  <c r="T173" i="2"/>
  <c r="R173" i="2"/>
  <c r="P173" i="2"/>
  <c r="BK173" i="2"/>
  <c r="J173" i="2"/>
  <c r="BE173" i="2"/>
  <c r="BI171" i="2"/>
  <c r="BH171" i="2"/>
  <c r="BG171" i="2"/>
  <c r="BF171" i="2"/>
  <c r="T171" i="2"/>
  <c r="R171" i="2"/>
  <c r="P171" i="2"/>
  <c r="BK171" i="2"/>
  <c r="J171" i="2"/>
  <c r="BE171" i="2"/>
  <c r="BI169" i="2"/>
  <c r="BH169" i="2"/>
  <c r="BG169" i="2"/>
  <c r="BF169" i="2"/>
  <c r="T169" i="2"/>
  <c r="R169" i="2"/>
  <c r="P169" i="2"/>
  <c r="BK169" i="2"/>
  <c r="J169" i="2"/>
  <c r="BE169" i="2" s="1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T163" i="2"/>
  <c r="R164" i="2"/>
  <c r="P164" i="2"/>
  <c r="BK164" i="2"/>
  <c r="J164" i="2"/>
  <c r="BE164" i="2" s="1"/>
  <c r="BI161" i="2"/>
  <c r="BH161" i="2"/>
  <c r="BG161" i="2"/>
  <c r="BF161" i="2"/>
  <c r="T161" i="2"/>
  <c r="T160" i="2"/>
  <c r="R161" i="2"/>
  <c r="R160" i="2"/>
  <c r="P161" i="2"/>
  <c r="P160" i="2" s="1"/>
  <c r="BK161" i="2"/>
  <c r="BK160" i="2" s="1"/>
  <c r="J160" i="2" s="1"/>
  <c r="J68" i="2" s="1"/>
  <c r="J161" i="2"/>
  <c r="BE161" i="2" s="1"/>
  <c r="BI158" i="2"/>
  <c r="BH158" i="2"/>
  <c r="BG158" i="2"/>
  <c r="BF158" i="2"/>
  <c r="T158" i="2"/>
  <c r="T157" i="2" s="1"/>
  <c r="R158" i="2"/>
  <c r="R157" i="2" s="1"/>
  <c r="P158" i="2"/>
  <c r="P157" i="2" s="1"/>
  <c r="BK158" i="2"/>
  <c r="BK157" i="2" s="1"/>
  <c r="J157" i="2" s="1"/>
  <c r="J67" i="2" s="1"/>
  <c r="J158" i="2"/>
  <c r="BE158" i="2" s="1"/>
  <c r="BI156" i="2"/>
  <c r="BH156" i="2"/>
  <c r="BG156" i="2"/>
  <c r="BF156" i="2"/>
  <c r="T156" i="2"/>
  <c r="R156" i="2"/>
  <c r="P156" i="2"/>
  <c r="BK156" i="2"/>
  <c r="J156" i="2"/>
  <c r="BE156" i="2" s="1"/>
  <c r="BI154" i="2"/>
  <c r="BH154" i="2"/>
  <c r="BG154" i="2"/>
  <c r="BF154" i="2"/>
  <c r="T154" i="2"/>
  <c r="T147" i="2" s="1"/>
  <c r="R154" i="2"/>
  <c r="P154" i="2"/>
  <c r="BK154" i="2"/>
  <c r="J154" i="2"/>
  <c r="BE154" i="2" s="1"/>
  <c r="BI152" i="2"/>
  <c r="BH152" i="2"/>
  <c r="BG152" i="2"/>
  <c r="BF152" i="2"/>
  <c r="T152" i="2"/>
  <c r="R152" i="2"/>
  <c r="P152" i="2"/>
  <c r="BK152" i="2"/>
  <c r="J152" i="2"/>
  <c r="BE152" i="2"/>
  <c r="BI150" i="2"/>
  <c r="BH150" i="2"/>
  <c r="BG150" i="2"/>
  <c r="BF150" i="2"/>
  <c r="T150" i="2"/>
  <c r="R150" i="2"/>
  <c r="P150" i="2"/>
  <c r="BK150" i="2"/>
  <c r="J150" i="2"/>
  <c r="BE150" i="2"/>
  <c r="BI148" i="2"/>
  <c r="BH148" i="2"/>
  <c r="BG148" i="2"/>
  <c r="BF148" i="2"/>
  <c r="T148" i="2"/>
  <c r="R148" i="2"/>
  <c r="R147" i="2"/>
  <c r="P148" i="2"/>
  <c r="BK148" i="2"/>
  <c r="J148" i="2"/>
  <c r="BE148" i="2" s="1"/>
  <c r="BI145" i="2"/>
  <c r="BH145" i="2"/>
  <c r="BG145" i="2"/>
  <c r="BF145" i="2"/>
  <c r="T145" i="2"/>
  <c r="T144" i="2" s="1"/>
  <c r="R145" i="2"/>
  <c r="R144" i="2" s="1"/>
  <c r="P145" i="2"/>
  <c r="P144" i="2" s="1"/>
  <c r="BK145" i="2"/>
  <c r="BK144" i="2" s="1"/>
  <c r="J144" i="2" s="1"/>
  <c r="J65" i="2" s="1"/>
  <c r="J145" i="2"/>
  <c r="BE145" i="2" s="1"/>
  <c r="BI142" i="2"/>
  <c r="BH142" i="2"/>
  <c r="BG142" i="2"/>
  <c r="BF142" i="2"/>
  <c r="T142" i="2"/>
  <c r="T141" i="2"/>
  <c r="R142" i="2"/>
  <c r="R141" i="2"/>
  <c r="P142" i="2"/>
  <c r="P141" i="2" s="1"/>
  <c r="BK142" i="2"/>
  <c r="BK141" i="2" s="1"/>
  <c r="J141" i="2" s="1"/>
  <c r="J64" i="2" s="1"/>
  <c r="J142" i="2"/>
  <c r="BE142" i="2" s="1"/>
  <c r="BI139" i="2"/>
  <c r="BH139" i="2"/>
  <c r="BG139" i="2"/>
  <c r="BF139" i="2"/>
  <c r="T139" i="2"/>
  <c r="T138" i="2" s="1"/>
  <c r="R139" i="2"/>
  <c r="R138" i="2" s="1"/>
  <c r="P139" i="2"/>
  <c r="P138" i="2" s="1"/>
  <c r="BK139" i="2"/>
  <c r="BK138" i="2" s="1"/>
  <c r="J138" i="2" s="1"/>
  <c r="J63" i="2" s="1"/>
  <c r="J139" i="2"/>
  <c r="BE139" i="2" s="1"/>
  <c r="BI134" i="2"/>
  <c r="BH134" i="2"/>
  <c r="BG134" i="2"/>
  <c r="BF134" i="2"/>
  <c r="T134" i="2"/>
  <c r="R134" i="2"/>
  <c r="P134" i="2"/>
  <c r="BK134" i="2"/>
  <c r="J134" i="2"/>
  <c r="BE134" i="2" s="1"/>
  <c r="BI132" i="2"/>
  <c r="BH132" i="2"/>
  <c r="BG132" i="2"/>
  <c r="BF132" i="2"/>
  <c r="T132" i="2"/>
  <c r="R132" i="2"/>
  <c r="P132" i="2"/>
  <c r="BK132" i="2"/>
  <c r="J132" i="2"/>
  <c r="BE132" i="2" s="1"/>
  <c r="BI130" i="2"/>
  <c r="BH130" i="2"/>
  <c r="BG130" i="2"/>
  <c r="BF130" i="2"/>
  <c r="T130" i="2"/>
  <c r="R130" i="2"/>
  <c r="P130" i="2"/>
  <c r="BK130" i="2"/>
  <c r="J130" i="2"/>
  <c r="BE130" i="2"/>
  <c r="BI128" i="2"/>
  <c r="BH128" i="2"/>
  <c r="BG128" i="2"/>
  <c r="BF128" i="2"/>
  <c r="T128" i="2"/>
  <c r="R128" i="2"/>
  <c r="P128" i="2"/>
  <c r="BK128" i="2"/>
  <c r="J128" i="2"/>
  <c r="BE128" i="2"/>
  <c r="BI126" i="2"/>
  <c r="BH126" i="2"/>
  <c r="BG126" i="2"/>
  <c r="BF126" i="2"/>
  <c r="T126" i="2"/>
  <c r="R126" i="2"/>
  <c r="P126" i="2"/>
  <c r="BK126" i="2"/>
  <c r="J126" i="2"/>
  <c r="BE126" i="2" s="1"/>
  <c r="BI124" i="2"/>
  <c r="BH124" i="2"/>
  <c r="BG124" i="2"/>
  <c r="BF124" i="2"/>
  <c r="T124" i="2"/>
  <c r="R124" i="2"/>
  <c r="P124" i="2"/>
  <c r="BK124" i="2"/>
  <c r="J124" i="2"/>
  <c r="BE124" i="2" s="1"/>
  <c r="BI122" i="2"/>
  <c r="BH122" i="2"/>
  <c r="BG122" i="2"/>
  <c r="BF122" i="2"/>
  <c r="T122" i="2"/>
  <c r="R122" i="2"/>
  <c r="P122" i="2"/>
  <c r="BK122" i="2"/>
  <c r="J122" i="2"/>
  <c r="BE122" i="2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 s="1"/>
  <c r="BI116" i="2"/>
  <c r="BH116" i="2"/>
  <c r="BG116" i="2"/>
  <c r="BF116" i="2"/>
  <c r="T116" i="2"/>
  <c r="R116" i="2"/>
  <c r="P116" i="2"/>
  <c r="P97" i="2" s="1"/>
  <c r="BK116" i="2"/>
  <c r="J116" i="2"/>
  <c r="BE116" i="2" s="1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 s="1"/>
  <c r="BI108" i="2"/>
  <c r="BH108" i="2"/>
  <c r="BG108" i="2"/>
  <c r="BF108" i="2"/>
  <c r="T108" i="2"/>
  <c r="R108" i="2"/>
  <c r="P108" i="2"/>
  <c r="BK108" i="2"/>
  <c r="J108" i="2"/>
  <c r="BE108" i="2" s="1"/>
  <c r="BI106" i="2"/>
  <c r="BH106" i="2"/>
  <c r="BG106" i="2"/>
  <c r="BF106" i="2"/>
  <c r="F33" i="2" s="1"/>
  <c r="BA53" i="1" s="1"/>
  <c r="T106" i="2"/>
  <c r="R106" i="2"/>
  <c r="P106" i="2"/>
  <c r="BK106" i="2"/>
  <c r="J106" i="2"/>
  <c r="BE106" i="2"/>
  <c r="BI102" i="2"/>
  <c r="BH102" i="2"/>
  <c r="F35" i="2" s="1"/>
  <c r="BC53" i="1" s="1"/>
  <c r="BG102" i="2"/>
  <c r="BF102" i="2"/>
  <c r="T102" i="2"/>
  <c r="R102" i="2"/>
  <c r="P102" i="2"/>
  <c r="BK102" i="2"/>
  <c r="J102" i="2"/>
  <c r="BE102" i="2"/>
  <c r="BI98" i="2"/>
  <c r="BH98" i="2"/>
  <c r="BG98" i="2"/>
  <c r="F34" i="2"/>
  <c r="BB53" i="1" s="1"/>
  <c r="BB52" i="1" s="1"/>
  <c r="BF98" i="2"/>
  <c r="T98" i="2"/>
  <c r="T97" i="2" s="1"/>
  <c r="R98" i="2"/>
  <c r="R97" i="2" s="1"/>
  <c r="P98" i="2"/>
  <c r="BK98" i="2"/>
  <c r="J98" i="2"/>
  <c r="BE98" i="2" s="1"/>
  <c r="J91" i="2"/>
  <c r="F91" i="2"/>
  <c r="F89" i="2"/>
  <c r="E87" i="2"/>
  <c r="J55" i="2"/>
  <c r="F55" i="2"/>
  <c r="F53" i="2"/>
  <c r="E51" i="2"/>
  <c r="J20" i="2"/>
  <c r="E20" i="2"/>
  <c r="F56" i="2" s="1"/>
  <c r="J19" i="2"/>
  <c r="J14" i="2"/>
  <c r="J89" i="2" s="1"/>
  <c r="E7" i="2"/>
  <c r="E83" i="2" s="1"/>
  <c r="AS55" i="1"/>
  <c r="AS51" i="1" s="1"/>
  <c r="AS52" i="1"/>
  <c r="L47" i="1"/>
  <c r="AM46" i="1"/>
  <c r="L46" i="1"/>
  <c r="AM44" i="1"/>
  <c r="L44" i="1"/>
  <c r="L42" i="1"/>
  <c r="L41" i="1"/>
  <c r="AG51" i="1" l="1"/>
  <c r="F56" i="3"/>
  <c r="F56" i="6"/>
  <c r="BA52" i="1"/>
  <c r="J53" i="6"/>
  <c r="J32" i="7"/>
  <c r="AV57" i="1" s="1"/>
  <c r="AT57" i="1" s="1"/>
  <c r="F32" i="7"/>
  <c r="AZ57" i="1" s="1"/>
  <c r="BK163" i="2"/>
  <c r="J163" i="2" s="1"/>
  <c r="J69" i="2" s="1"/>
  <c r="R163" i="2"/>
  <c r="T180" i="2"/>
  <c r="J193" i="2"/>
  <c r="J73" i="2" s="1"/>
  <c r="F35" i="6"/>
  <c r="BC56" i="1" s="1"/>
  <c r="BC55" i="1" s="1"/>
  <c r="AY55" i="1" s="1"/>
  <c r="BK96" i="6"/>
  <c r="BK131" i="6"/>
  <c r="J131" i="6" s="1"/>
  <c r="J65" i="6" s="1"/>
  <c r="T131" i="6"/>
  <c r="T95" i="6" s="1"/>
  <c r="T94" i="6" s="1"/>
  <c r="P144" i="6"/>
  <c r="F56" i="7"/>
  <c r="R144" i="6"/>
  <c r="BK144" i="6"/>
  <c r="J144" i="6" s="1"/>
  <c r="J68" i="6" s="1"/>
  <c r="T155" i="6"/>
  <c r="J53" i="2"/>
  <c r="BK97" i="2"/>
  <c r="BK147" i="2"/>
  <c r="J147" i="2" s="1"/>
  <c r="J66" i="2" s="1"/>
  <c r="P163" i="2"/>
  <c r="J53" i="3"/>
  <c r="F36" i="2"/>
  <c r="BD53" i="1" s="1"/>
  <c r="BD52" i="1" s="1"/>
  <c r="P147" i="2"/>
  <c r="F33" i="6"/>
  <c r="BA56" i="1" s="1"/>
  <c r="BA55" i="1" s="1"/>
  <c r="AW55" i="1" s="1"/>
  <c r="R131" i="6"/>
  <c r="R155" i="6"/>
  <c r="E47" i="2"/>
  <c r="E82" i="6"/>
  <c r="E72" i="3"/>
  <c r="E47" i="7"/>
  <c r="J32" i="6"/>
  <c r="AV56" i="1" s="1"/>
  <c r="F32" i="6"/>
  <c r="AZ56" i="1" s="1"/>
  <c r="BK167" i="6"/>
  <c r="J167" i="6" s="1"/>
  <c r="J71" i="6" s="1"/>
  <c r="J168" i="6"/>
  <c r="J72" i="6" s="1"/>
  <c r="J86" i="7"/>
  <c r="J62" i="7" s="1"/>
  <c r="BK85" i="7"/>
  <c r="T96" i="2"/>
  <c r="T95" i="2" s="1"/>
  <c r="J85" i="3"/>
  <c r="J61" i="3" s="1"/>
  <c r="BK84" i="3"/>
  <c r="J84" i="3" s="1"/>
  <c r="R95" i="6"/>
  <c r="R94" i="6" s="1"/>
  <c r="J32" i="3"/>
  <c r="AV54" i="1" s="1"/>
  <c r="AT54" i="1" s="1"/>
  <c r="F32" i="3"/>
  <c r="AZ54" i="1" s="1"/>
  <c r="BC52" i="1"/>
  <c r="P96" i="2"/>
  <c r="P95" i="2" s="1"/>
  <c r="AU53" i="1" s="1"/>
  <c r="AU52" i="1" s="1"/>
  <c r="BK96" i="2"/>
  <c r="J97" i="2"/>
  <c r="J62" i="2" s="1"/>
  <c r="AW52" i="1"/>
  <c r="P95" i="6"/>
  <c r="P94" i="6" s="1"/>
  <c r="AU56" i="1" s="1"/>
  <c r="AU55" i="1" s="1"/>
  <c r="F32" i="2"/>
  <c r="AZ53" i="1" s="1"/>
  <c r="J32" i="2"/>
  <c r="AV53" i="1" s="1"/>
  <c r="AX52" i="1"/>
  <c r="BB51" i="1"/>
  <c r="BK95" i="6"/>
  <c r="J96" i="6"/>
  <c r="J62" i="6" s="1"/>
  <c r="R96" i="2"/>
  <c r="R95" i="2" s="1"/>
  <c r="J33" i="2"/>
  <c r="AW53" i="1" s="1"/>
  <c r="F92" i="2"/>
  <c r="J86" i="3"/>
  <c r="J62" i="3" s="1"/>
  <c r="J78" i="7"/>
  <c r="J33" i="6"/>
  <c r="AW56" i="1" s="1"/>
  <c r="AZ55" i="1" l="1"/>
  <c r="AV55" i="1" s="1"/>
  <c r="AT55" i="1" s="1"/>
  <c r="AZ52" i="1"/>
  <c r="AZ51" i="1" s="1"/>
  <c r="BD51" i="1"/>
  <c r="W30" i="1" s="1"/>
  <c r="AT56" i="1"/>
  <c r="J29" i="3"/>
  <c r="J60" i="3"/>
  <c r="AT53" i="1"/>
  <c r="BA51" i="1"/>
  <c r="W28" i="1"/>
  <c r="AX51" i="1"/>
  <c r="BC51" i="1"/>
  <c r="AY52" i="1"/>
  <c r="J96" i="2"/>
  <c r="J61" i="2" s="1"/>
  <c r="BK95" i="2"/>
  <c r="J95" i="2" s="1"/>
  <c r="BK94" i="6"/>
  <c r="J94" i="6" s="1"/>
  <c r="J95" i="6"/>
  <c r="J61" i="6" s="1"/>
  <c r="BK84" i="7"/>
  <c r="J84" i="7" s="1"/>
  <c r="J85" i="7"/>
  <c r="J61" i="7" s="1"/>
  <c r="AU51" i="1"/>
  <c r="AV52" i="1" l="1"/>
  <c r="AT52" i="1" s="1"/>
  <c r="AG54" i="1"/>
  <c r="AN54" i="1" s="1"/>
  <c r="J38" i="3"/>
  <c r="W26" i="1"/>
  <c r="AV51" i="1"/>
  <c r="J29" i="6"/>
  <c r="J60" i="6"/>
  <c r="J29" i="7"/>
  <c r="J60" i="7"/>
  <c r="W29" i="1"/>
  <c r="AY51" i="1"/>
  <c r="J29" i="2"/>
  <c r="J60" i="2"/>
  <c r="W27" i="1"/>
  <c r="AW51" i="1"/>
  <c r="AK27" i="1" s="1"/>
  <c r="J38" i="7" l="1"/>
  <c r="AG57" i="1"/>
  <c r="AN57" i="1" s="1"/>
  <c r="AT51" i="1"/>
  <c r="AK26" i="1"/>
  <c r="AG56" i="1"/>
  <c r="J38" i="6"/>
  <c r="J38" i="2"/>
  <c r="AG53" i="1"/>
  <c r="AN55" i="1" l="1"/>
  <c r="AN56" i="1"/>
  <c r="AN53" i="1"/>
  <c r="AN52" i="1" l="1"/>
  <c r="AN51" i="1" s="1"/>
  <c r="AK23" i="1" l="1"/>
  <c r="AK32" i="1" s="1"/>
</calcChain>
</file>

<file path=xl/sharedStrings.xml><?xml version="1.0" encoding="utf-8"?>
<sst xmlns="http://schemas.openxmlformats.org/spreadsheetml/2006/main" count="3129" uniqueCount="644">
  <si>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</si>
  <si>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</si>
  <si>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</si>
  <si>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</si>
  <si>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</si>
  <si>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</si>
  <si>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</si>
  <si>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{2d24d5e9-ffbc-4de6-a6b7-67396cb1adef}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</si>
  <si>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</si>
  <si>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</si>
  <si>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</si>
  <si>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</si>
  <si>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</si>
  <si>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</si>
  <si>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</si>
  <si>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</si>
  <si>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</si>
  <si>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1784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</si>
  <si>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</si>
  <si>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</si>
  <si>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</si>
  <si>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</si>
  <si>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</si>
  <si>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>Areál pivovaru Kolín</t>
  </si>
  <si>
    <t>Datum:</t>
  </si>
  <si>
    <t>14. 12. 2017</t>
  </si>
  <si>
    <t>Zadavatel:</t>
  </si>
  <si>
    <t>IČ:</t>
  </si>
  <si>
    <t>Město Kolín, Karlovo náměstí 78, Kolín I</t>
  </si>
  <si>
    <t>DIČ:</t>
  </si>
  <si>
    <t>Uchazeč:</t>
  </si>
  <si>
    <t>Vyplň údaj</t>
  </si>
  <si>
    <t>Projektant:</t>
  </si>
  <si>
    <t>27210341</t>
  </si>
  <si>
    <t>AZ PROJECT s.r.o., Plynárenská 830, Kolín IV</t>
  </si>
  <si>
    <t>CZ27210341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</si>
  <si>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</si>
  <si>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</si>
  <si>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</si>
  <si>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</si>
  <si>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</si>
  <si>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</si>
  <si>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</si>
  <si>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</si>
  <si>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</si>
  <si>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</si>
  <si>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</si>
  <si>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</si>
  <si>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</si>
  <si>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</si>
  <si>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</si>
  <si>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</si>
  <si>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</si>
  <si>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</si>
  <si>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</si>
  <si>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</si>
  <si>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</si>
  <si>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</si>
  <si>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</si>
  <si>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</si>
  <si>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</si>
  <si>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</si>
  <si>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</si>
  <si>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</si>
  <si>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</si>
  <si>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</si>
  <si>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</si>
  <si>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</si>
  <si>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</si>
  <si>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</si>
  <si>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</si>
  <si>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</si>
  <si>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</si>
  <si>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</si>
  <si>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</si>
  <si>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</si>
  <si>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</si>
  <si>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1784a</t>
  </si>
  <si>
    <t>Etapa 1</t>
  </si>
  <si>
    <t>STA</t>
  </si>
  <si>
    <t>1</t>
  </si>
  <si>
    <t>{5f521074-021a-45f9-98d9-00a55552f910}</t>
  </si>
  <si>
    <t>2</t>
  </si>
  <si>
    <t>/</t>
  </si>
  <si>
    <t>Stavební část</t>
  </si>
  <si>
    <t>Soupis</t>
  </si>
  <si>
    <t>{5480c40f-6951-4c0e-aa43-1ab7c061c5f2}</t>
  </si>
  <si>
    <t>1784b</t>
  </si>
  <si>
    <t>Elektroinstalace</t>
  </si>
  <si>
    <t>{1ca8911a-9713-446e-8e70-2274e257f8d5}</t>
  </si>
  <si>
    <t>1784c</t>
  </si>
  <si>
    <t>Etapa 3</t>
  </si>
  <si>
    <t>{9d697913-7a55-4a3d-a1ad-306b3cc8d256}</t>
  </si>
  <si>
    <t>{bc11a819-34a9-481f-9aff-3388e1e33c8b}</t>
  </si>
  <si>
    <t>1784d</t>
  </si>
  <si>
    <t>{d8e83a50-3b3f-478d-978a-c706a37c698b}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</si>
  <si>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</si>
  <si>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</si>
  <si>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</si>
  <si>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</si>
  <si>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</si>
  <si>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</si>
  <si>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</si>
  <si>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1784a - Etapa 1</t>
  </si>
  <si>
    <t>Soupis:</t>
  </si>
  <si>
    <t>1784a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</si>
  <si>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</si>
  <si>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</si>
  <si>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</si>
  <si>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</si>
  <si>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</si>
  <si>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</si>
  <si>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</si>
  <si>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</si>
  <si>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</si>
  <si>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</si>
  <si>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</si>
  <si>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</si>
  <si>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</si>
  <si>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</si>
  <si>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</si>
  <si>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</si>
  <si>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</si>
  <si>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</si>
  <si>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</si>
  <si>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</si>
  <si>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</si>
  <si>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</si>
  <si>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</si>
  <si>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</si>
  <si>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</si>
  <si>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</si>
  <si>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</si>
  <si>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</si>
  <si>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</si>
  <si>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</si>
  <si>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</si>
  <si>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</si>
  <si>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</si>
  <si>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</si>
  <si>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</si>
  <si>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</si>
  <si>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</si>
  <si>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113106151</t>
  </si>
  <si>
    <t>Rozebrání dlažeb a dílců komunikací pro pěší, vozovek a ploch s přemístěním hmot na skládku na vzdálenost do 3 m nebo s naložením na dopravní prostředek vozovek a ploch, s jakoukoliv výplní spár v ploše jednotlivě do 50 m2 z velkých kostek s ložem z kameniva</t>
  </si>
  <si>
    <t>m2</t>
  </si>
  <si>
    <t>CS ÚRS 2017 02</t>
  </si>
  <si>
    <t>4</t>
  </si>
  <si>
    <t>1370890853</t>
  </si>
  <si>
    <t>VV</t>
  </si>
  <si>
    <t>(2+2+23,7+9,7+2+6,7+7,4+3,3)*0,5"kabel</t>
  </si>
  <si>
    <t>0,5*0,5*4+0,6*0,6*2+0,4*0,4*3"patky</t>
  </si>
  <si>
    <t>Součet</t>
  </si>
  <si>
    <t>113107112</t>
  </si>
  <si>
    <t>Odstranění podkladů nebo krytů s přemístěním hmot na skládku na vzdálenost do 3 m nebo s naložením na dopravní prostředek v ploše jednotlivě do 50 m2 z kameniva těženého, o tl. vrstvy přes 100 do 200 mm</t>
  </si>
  <si>
    <t>445774985</t>
  </si>
  <si>
    <t>0,5*56,8"pro kabel dlaž. kostky</t>
  </si>
  <si>
    <t>3</t>
  </si>
  <si>
    <t>113107121</t>
  </si>
  <si>
    <t>Odstranění podkladů nebo krytů s přemístěním hmot na skládku na vzdálenost do 3 m nebo s naložením na dopravní prostředek v ploše jednotlivě do 50 m2 z kameniva hrubého drceného, o tl. vrstvy do 100 mm</t>
  </si>
  <si>
    <t>2038491971</t>
  </si>
  <si>
    <t>0,5*3,5"chodník</t>
  </si>
  <si>
    <t>113107122</t>
  </si>
  <si>
    <t>Odstranění podkladů nebo krytů s přemístěním hmot na skládku na vzdálenost do 3 m nebo s naložením na dopravní prostředek v ploše jednotlivě do 50 m2 z kameniva hrubého drceného, o tl. vrstvy přes 100 do 200 mm</t>
  </si>
  <si>
    <t>-10342641</t>
  </si>
  <si>
    <t>0,5*(56,8+27,8+3,5)"komunikace+chodník</t>
  </si>
  <si>
    <t>5</t>
  </si>
  <si>
    <t>113107142</t>
  </si>
  <si>
    <t>Odstranění podkladů nebo krytů s přemístěním hmot na skládku na vzdálenost do 3 m nebo s naložením na dopravní prostředek v ploše jednotlivě do 50 m2 živičných, o tl. vrstvy přes 50 do 100 mm</t>
  </si>
  <si>
    <t>-1963121985</t>
  </si>
  <si>
    <t>27,8*0,5</t>
  </si>
  <si>
    <t>6</t>
  </si>
  <si>
    <t>113201111</t>
  </si>
  <si>
    <t>Vytrhání obrub s vybouráním lože, s přemístěním hmot na skládku na vzdálenost do 3 m nebo s naložením na dopravní prostředek chodníkových ležatých</t>
  </si>
  <si>
    <t>m</t>
  </si>
  <si>
    <t>1852695106</t>
  </si>
  <si>
    <t>7</t>
  </si>
  <si>
    <t>113201112</t>
  </si>
  <si>
    <t>Vytrhání obrub s vybouráním lože, s přemístěním hmot na skládku na vzdálenost do 3 m nebo s naložením na dopravní prostředek silničních ležatých</t>
  </si>
  <si>
    <t>-1624770685</t>
  </si>
  <si>
    <t>8</t>
  </si>
  <si>
    <t>131301101</t>
  </si>
  <si>
    <t>Hloubení nezapažených jam a zářezů s urovnáním dna do předepsaného profilu a spádu v hornině tř. 4 do 100 m3</t>
  </si>
  <si>
    <t>m3</t>
  </si>
  <si>
    <t>352505729</t>
  </si>
  <si>
    <t>0,3*(0,5*0,5*4+0,4*0,4*3)+0,7*0,6*0,6*2"patky</t>
  </si>
  <si>
    <t>9</t>
  </si>
  <si>
    <t>131301109</t>
  </si>
  <si>
    <t>Hloubení nezapažených jam a zářezů s urovnáním dna do předepsaného profilu a spádu Příplatek k cenám za lepivost horniny tř. 4</t>
  </si>
  <si>
    <t>-1541050535</t>
  </si>
  <si>
    <t>0,948/2</t>
  </si>
  <si>
    <t>10</t>
  </si>
  <si>
    <t>132201101</t>
  </si>
  <si>
    <t>Hloubení zapažených i nezapažených rýh šířky do 600 mm s urovnáním dna do předepsaného profilu a spádu v hornině tř. 3 do 100 m3</t>
  </si>
  <si>
    <t>351301090</t>
  </si>
  <si>
    <t>(13,3+8,5+9,1+5,25+19,7+2+1+4+2,6)*0,35*0,7</t>
  </si>
  <si>
    <t>11</t>
  </si>
  <si>
    <t>132201109</t>
  </si>
  <si>
    <t>Hloubení zapažených i nezapažených rýh šířky do 600 mm s urovnáním dna do předepsaného profilu a spádu v hornině tř. 3 Příplatek k cenám za lepivost horniny tř. 3</t>
  </si>
  <si>
    <t>1664798723</t>
  </si>
  <si>
    <t>16,035/2</t>
  </si>
  <si>
    <t>12</t>
  </si>
  <si>
    <t>132301101</t>
  </si>
  <si>
    <t>Hloubení zapažených i nezapažených rýh šířky do 600 mm s urovnáním dna do předepsaného profilu a spádu v hornině tř. 4 do 100 m3</t>
  </si>
  <si>
    <t>-1518319553</t>
  </si>
  <si>
    <t>0,5*56,8*0,7+0,5*27,8*0,65+0,5*3,5*0,8"komunikace</t>
  </si>
  <si>
    <t>13</t>
  </si>
  <si>
    <t>132301109</t>
  </si>
  <si>
    <t>Hloubení zapažených i nezapažených rýh šířky do 600 mm s urovnáním dna do předepsaného profilu a spádu v hornině tř. 4 Příplatek k cenám za lepivost horniny tř. 4</t>
  </si>
  <si>
    <t>697891127</t>
  </si>
  <si>
    <t>30,315/2</t>
  </si>
  <si>
    <t>14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</si>
  <si>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</si>
  <si>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</si>
  <si>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CS ÚRS 2016 01</t>
  </si>
  <si>
    <t>-1876022514</t>
  </si>
  <si>
    <t>16,035+30,315-26,141</t>
  </si>
  <si>
    <t>171201201</t>
  </si>
  <si>
    <t>Uložení sypaniny na skládky</t>
  </si>
  <si>
    <t>-2013493692</t>
  </si>
  <si>
    <t>20,209</t>
  </si>
  <si>
    <t>16</t>
  </si>
  <si>
    <t>171201211</t>
  </si>
  <si>
    <t>Uložení sypaniny poplatek za uložení sypaniny na skládce (skládkovné)</t>
  </si>
  <si>
    <t>t</t>
  </si>
  <si>
    <t>812987932</t>
  </si>
  <si>
    <t>20,209*1,9</t>
  </si>
  <si>
    <t>17</t>
  </si>
  <si>
    <t>174102101</t>
  </si>
  <si>
    <t>Zásyp sypaninou z jakékoliv horniny při překopech inženýrských sítí objemu do 30 m3 s uložením výkopku ve vrstvách se zhutněním jam, šachet, rýh nebo kolem objektů v těchto vykopávkách</t>
  </si>
  <si>
    <t>-818033611</t>
  </si>
  <si>
    <t>0,5*27,1*0,35+0,5*56,8*0,4+0,5*3,5*0,5"komunikace</t>
  </si>
  <si>
    <t>0,35*65,45*0,4"zelený pás</t>
  </si>
  <si>
    <t>Zakládání</t>
  </si>
  <si>
    <t>18</t>
  </si>
  <si>
    <t>275321311</t>
  </si>
  <si>
    <t>Základy z betonu železového (bez výztuže) patky z betonu bez zvýšených nároků na prostředí tř. C 16/20</t>
  </si>
  <si>
    <t>74324775</t>
  </si>
  <si>
    <t>0,5*0,5*0,8*4+0,6*0,6*1,2*2+0,4*0,4*0,8*3"vč. vložení kotevního základu</t>
  </si>
  <si>
    <t>Svislé a kompletní konstrukce</t>
  </si>
  <si>
    <t>19</t>
  </si>
  <si>
    <t>388995211</t>
  </si>
  <si>
    <t>Chránička kabelů z trub HDPE do DN 80</t>
  </si>
  <si>
    <t>984319347</t>
  </si>
  <si>
    <t>56,8+65,45+27,8+3,5</t>
  </si>
  <si>
    <t>Vodorovné konstrukce</t>
  </si>
  <si>
    <t>20</t>
  </si>
  <si>
    <t>451573111</t>
  </si>
  <si>
    <t>Lože pod potrubí, stoky a drobné objekty v otevřeném výkopu z písku a štěrkopísku do 63 mm</t>
  </si>
  <si>
    <t>-492956192</t>
  </si>
  <si>
    <t>0,5*0,3*(56,8+27,8+3,5)+0,35*0,3*65,45</t>
  </si>
  <si>
    <t>Komunikace pozemní</t>
  </si>
  <si>
    <t>572350112</t>
  </si>
  <si>
    <t>Vyspravení krytu komunikací po překopech inženýrských sítí plochy do 15 m2 litým asfaltem MA (LA), po zhutnění tl. přes 40 do 60 mm</t>
  </si>
  <si>
    <t>-730646648</t>
  </si>
  <si>
    <t>44</t>
  </si>
  <si>
    <t>22</t>
  </si>
  <si>
    <t>572370111</t>
  </si>
  <si>
    <t>Vyspravení krytu komunikací po překopech inženýrských sítí plochy do 15 m2 dlažbou z kamenných kostek s ložem z kameniva těženého velkých</t>
  </si>
  <si>
    <t>939348548</t>
  </si>
  <si>
    <t>35</t>
  </si>
  <si>
    <t>23</t>
  </si>
  <si>
    <t>578901123</t>
  </si>
  <si>
    <t>Zdrsňovací posyp litého asfaltu z kameniva drobného při překopech inženýrských sítí plochy do 15 m2 se zaválcováním a s odstraněním přebytečného materiálu s povrchu, v množství 8 kg/m2</t>
  </si>
  <si>
    <t>896176113</t>
  </si>
  <si>
    <t>26</t>
  </si>
  <si>
    <t>24</t>
  </si>
  <si>
    <t>596211110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</si>
  <si>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do 50 m2</t>
  </si>
  <si>
    <t>2131416234</t>
  </si>
  <si>
    <t>0,5*3,5</t>
  </si>
  <si>
    <t>25</t>
  </si>
  <si>
    <t>M</t>
  </si>
  <si>
    <t>592450380</t>
  </si>
  <si>
    <t>dlažba zámková profilová základní 20x16,5x6 cm přírodní</t>
  </si>
  <si>
    <t>1524756336</t>
  </si>
  <si>
    <t>Úpravy povrchů, podlahy a osazování výplní</t>
  </si>
  <si>
    <t>612325121</t>
  </si>
  <si>
    <t>Vápenocementová nebo vápenná omítka rýh štuková ve stěnách, šířky rýhy do 150 mm</t>
  </si>
  <si>
    <t>-681623164</t>
  </si>
  <si>
    <t>(8,9+25,6+17+4,6+6,4+6,3+4,2+5,11+3,1)*0,1</t>
  </si>
  <si>
    <t>Trubní vedení</t>
  </si>
  <si>
    <t>27</t>
  </si>
  <si>
    <t>8997221R1</t>
  </si>
  <si>
    <t>Krytí vedení výstražnou fólií elektro červená s bleskem, 330 mm</t>
  </si>
  <si>
    <t>-751283134</t>
  </si>
  <si>
    <t>153,55</t>
  </si>
  <si>
    <t>Ostatní konstrukce a práce-bourání</t>
  </si>
  <si>
    <t>28</t>
  </si>
  <si>
    <t>916131113</t>
  </si>
  <si>
    <t>Osazení silničního obrubníku betonového se zřízením lože, s vyplněním a zatřením spár cementovou maltou ležatého s boční opěrou z betonu prostého tř. C 12/15, do lože z betonu prostého téže značky</t>
  </si>
  <si>
    <t>-575109533</t>
  </si>
  <si>
    <t>29</t>
  </si>
  <si>
    <t>592174640</t>
  </si>
  <si>
    <t>obrubník betonový silniční vibrolisovaný 50x15x25 cm</t>
  </si>
  <si>
    <t>kus</t>
  </si>
  <si>
    <t>-1559178836</t>
  </si>
  <si>
    <t>30</t>
  </si>
  <si>
    <t>916241111</t>
  </si>
  <si>
    <t>Osazení obrubníku kamenného se zřízením lože, s vyplněním a zatřením spár cementovou maltou ležatého bez boční opěry, do lože z kameniva těženého</t>
  </si>
  <si>
    <t>-1023721796</t>
  </si>
  <si>
    <t>31</t>
  </si>
  <si>
    <t>583803030</t>
  </si>
  <si>
    <t>obrubník kamenný přímý, žula 32x24</t>
  </si>
  <si>
    <t>438350863</t>
  </si>
  <si>
    <t>3,000"pouze přesun hmot, použití stávajícího</t>
  </si>
  <si>
    <t>32</t>
  </si>
  <si>
    <t>919735112</t>
  </si>
  <si>
    <t>Řezání stávajícího živičného krytu nebo podkladu hloubky přes 50 do 100 mm</t>
  </si>
  <si>
    <t>458244346</t>
  </si>
  <si>
    <t>27,8*2</t>
  </si>
  <si>
    <t>33</t>
  </si>
  <si>
    <t>941111121</t>
  </si>
  <si>
    <t>Montáž lešení řadového trubkového lehkého pracovního s podlahami s provozním zatížením tř. 3 do 200 kg/m2 šířky tř. W09 přes 0,9 do 1,2 m, výšky do 10 m</t>
  </si>
  <si>
    <t>15385245</t>
  </si>
  <si>
    <t>7*6,3+13,6*5,11+6*3,1+(8+25,6)*6,4</t>
  </si>
  <si>
    <t>34</t>
  </si>
  <si>
    <t>941111221</t>
  </si>
  <si>
    <t>Montáž lešení řadového trubkového lehkého pracovního s podlahami s provozním zatížením tř. 3 do 200 kg/m2 Příplatek za první a každý další den použití lešení k ceně -1121</t>
  </si>
  <si>
    <t>686518979</t>
  </si>
  <si>
    <t>347,236*10</t>
  </si>
  <si>
    <t>941111821</t>
  </si>
  <si>
    <t>Demontáž lešení řadového trubkového lehkého pracovního s podlahami s provozním zatížením tř. 3 do 200 kg/m2 šířky tř. W09 přes 0,9 do 1,2 m, výšky do 10 m</t>
  </si>
  <si>
    <t>1148325953</t>
  </si>
  <si>
    <t>36</t>
  </si>
  <si>
    <t>9539651R1</t>
  </si>
  <si>
    <t>Kotvy pro fasádní světla F1-F25, Z1-Z3, kotva R20 dl. 250 mm</t>
  </si>
  <si>
    <t>-949071541</t>
  </si>
  <si>
    <t>37</t>
  </si>
  <si>
    <t>974031143</t>
  </si>
  <si>
    <t>Vysekání rýh ve zdivu cihelném na maltu vápennou nebo vápenocementovou do hl. 70 mm a šířky do 100 mm</t>
  </si>
  <si>
    <t>-911548186</t>
  </si>
  <si>
    <t>38</t>
  </si>
  <si>
    <t>979071011</t>
  </si>
  <si>
    <t>Očištění vybouraných dlažebních kostek při překopech inženýrských sítí od spojovacího materiálu, s přemístěním hmot na skládku na vzdálenost do 3 m nebo s naložením na dopravní prostředek velkých, s původním vyplněním spár kamenivem těženým</t>
  </si>
  <si>
    <t>-1465779571</t>
  </si>
  <si>
    <t>56,8*0,5</t>
  </si>
  <si>
    <t>997</t>
  </si>
  <si>
    <t>Přesun sutě</t>
  </si>
  <si>
    <t>39</t>
  </si>
  <si>
    <t>997002611</t>
  </si>
  <si>
    <t>Nakládání suti a vybouraných hmot na dopravní prostředek pro vodorovné přemístění</t>
  </si>
  <si>
    <t>CS ÚRS 2014 01</t>
  </si>
  <si>
    <t>-163874140</t>
  </si>
  <si>
    <t>39,794-12,76-0,69"odečet dlažební kostky, obrubníky</t>
  </si>
  <si>
    <t>40</t>
  </si>
  <si>
    <t>997013501</t>
  </si>
  <si>
    <t>Odvoz suti a vybouraných hmot na skládku nebo meziskládku se složením, na vzdálenost do 1 km</t>
  </si>
  <si>
    <t>1370665151</t>
  </si>
  <si>
    <t>26,344</t>
  </si>
  <si>
    <t>41</t>
  </si>
  <si>
    <t>997013509</t>
  </si>
  <si>
    <t>Odvoz suti a vybouraných hmot na skládku nebo meziskládku se složením, na vzdálenost Příplatek k ceně za každý další i započatý 1 km přes 1 km</t>
  </si>
  <si>
    <t>-626311288</t>
  </si>
  <si>
    <t>26,344*19</t>
  </si>
  <si>
    <t>42</t>
  </si>
  <si>
    <t>997013822</t>
  </si>
  <si>
    <t>Poplatek za uložení stavebního odpadu na skládce (skládkovné) s oleji nebo ropnými látkami</t>
  </si>
  <si>
    <t>-2064873359</t>
  </si>
  <si>
    <t>43</t>
  </si>
  <si>
    <t>997013831</t>
  </si>
  <si>
    <t>Poplatek za uložení stavebního odpadu na skládce (skládkovné) směsného</t>
  </si>
  <si>
    <t>-1020707702</t>
  </si>
  <si>
    <t>26,3444-3,058</t>
  </si>
  <si>
    <t>998</t>
  </si>
  <si>
    <t>Přesun hmot</t>
  </si>
  <si>
    <t>998011002</t>
  </si>
  <si>
    <t>Přesun hmot pro budovy občanské výstavby, bydlení, výrobu a služby s nosnou svislou konstrukcí zděnou z cihel, tvárnic nebo kamene vodorovná dopravní vzdálenost do 100 m pro budovy výšky přes 6 do 12 m</t>
  </si>
  <si>
    <t>-951708290</t>
  </si>
  <si>
    <t>VRN</t>
  </si>
  <si>
    <t>Vedlejší rozpočtové náklady</t>
  </si>
  <si>
    <t>VRN3</t>
  </si>
  <si>
    <t>Zařízení staveniště</t>
  </si>
  <si>
    <t>45</t>
  </si>
  <si>
    <t>031002000</t>
  </si>
  <si>
    <t>vytyčení inženýrských sítí</t>
  </si>
  <si>
    <t>kpl</t>
  </si>
  <si>
    <t>1024</t>
  </si>
  <si>
    <t>1280713872</t>
  </si>
  <si>
    <t>1784b - Elektroinstalace</t>
  </si>
  <si>
    <t>PSV - Práce a dodávky PSV</t>
  </si>
  <si>
    <t xml:space="preserve">    741 - Elektroinstalace</t>
  </si>
  <si>
    <t>PSV</t>
  </si>
  <si>
    <t>Práce a dodávky PSV</t>
  </si>
  <si>
    <t>741</t>
  </si>
  <si>
    <t>74111000R</t>
  </si>
  <si>
    <t>Elektroinstalace - v.v. viz příloha</t>
  </si>
  <si>
    <t>1357346758</t>
  </si>
  <si>
    <t>949101111</t>
  </si>
  <si>
    <t>Lešení pomocné pracovní pro objekty pozemních staveb pro zatížení do 150 kg/m2, o výšce lešeňové podlahy do 1,9 m</t>
  </si>
  <si>
    <t xml:space="preserve">    741 - Elektroinstalace </t>
  </si>
  <si>
    <t xml:space="preserve">Elektroinstalace </t>
  </si>
  <si>
    <t>1784c - Etapa 3</t>
  </si>
  <si>
    <t>113106121</t>
  </si>
  <si>
    <t>Rozebrání dlažeb a dílců komunikací pro pěší, vozovek a ploch s přemístěním hmot na skládku na vzdálenost do 3 m nebo s naložením na dopravní prostředek komunikací pro pěší s ložem z kameniva nebo živice a s výplní spár z betonových nebo kameninových dlaždic, desek nebo tvarovek</t>
  </si>
  <si>
    <t>689087930</t>
  </si>
  <si>
    <t>3,6*0,5"pro kabel</t>
  </si>
  <si>
    <t>113107042</t>
  </si>
  <si>
    <t>Odstranění podkladů nebo krytů při překopech inženýrských sítí v ploše jednotlivě do 15 m2 s přemístěním hmot na skládku ve vzdálenosti do 3 m nebo s naložením na dopravní prostředek živičných, o tl. vrstvy přes 50 do 100 mm</t>
  </si>
  <si>
    <t>-1327355451</t>
  </si>
  <si>
    <t>5*0,5</t>
  </si>
  <si>
    <t>1878495643</t>
  </si>
  <si>
    <t>0,5*(3,6+5)"pro kabel</t>
  </si>
  <si>
    <t>-1620349044</t>
  </si>
  <si>
    <t>0,5*(5+3,6)"komunikace</t>
  </si>
  <si>
    <t>386229513</t>
  </si>
  <si>
    <t>20458840</t>
  </si>
  <si>
    <t>12,4*0,35*0,7"zelený pás</t>
  </si>
  <si>
    <t>366979389</t>
  </si>
  <si>
    <t>3,038/2</t>
  </si>
  <si>
    <t>1124639817</t>
  </si>
  <si>
    <t>0,5*3,6*0,7+0,5*5*0,65"komunikace</t>
  </si>
  <si>
    <t>-2091299247</t>
  </si>
  <si>
    <t>2,885/2</t>
  </si>
  <si>
    <t>1924784336</t>
  </si>
  <si>
    <t>3,038+2,885-3,636</t>
  </si>
  <si>
    <t>-426122600</t>
  </si>
  <si>
    <t>2,287</t>
  </si>
  <si>
    <t>1235833280</t>
  </si>
  <si>
    <t>2,287*1,9</t>
  </si>
  <si>
    <t>-835844636</t>
  </si>
  <si>
    <t>0,5*5*0,4+0,5*3,6*0,5"komunikace</t>
  </si>
  <si>
    <t>0,35*12,4*0,4"zelený pás</t>
  </si>
  <si>
    <t>-1708855348</t>
  </si>
  <si>
    <t>5+12,4+3,6</t>
  </si>
  <si>
    <t>-426965746</t>
  </si>
  <si>
    <t>0,5*0,3*(3,6+5)+0,35*0,3*12,4</t>
  </si>
  <si>
    <t>622806946</t>
  </si>
  <si>
    <t>5,5</t>
  </si>
  <si>
    <t>572370112</t>
  </si>
  <si>
    <t>Vyspravení krytu komunikací po překopech inženýrských sítí plochy do 15 m2 dlažbou z kamenných kostek s ložem z kameniva těženého drobných</t>
  </si>
  <si>
    <t>-1057541975</t>
  </si>
  <si>
    <t>2130097575</t>
  </si>
  <si>
    <t>2143749072</t>
  </si>
  <si>
    <t>(12,8+3+5,8+8,8+3,35+7,47+7,3+3,67)*0,1</t>
  </si>
  <si>
    <t>-2047272006</t>
  </si>
  <si>
    <t>1614476280</t>
  </si>
  <si>
    <t>-1986857869</t>
  </si>
  <si>
    <t>-597662370</t>
  </si>
  <si>
    <t>5*2</t>
  </si>
  <si>
    <t>336821827</t>
  </si>
  <si>
    <t>9+3+12,9+3+5,6</t>
  </si>
  <si>
    <t>-793816914</t>
  </si>
  <si>
    <t>-560479567</t>
  </si>
  <si>
    <t>979071021</t>
  </si>
  <si>
    <t>Očištění vybouraných dlažebních kostek při překopech inženýrských sítí od spojovacího materiálu, s přemístěním hmot na skládku na vzdálenost do 3 m nebo s naložením na dopravní prostředek drobných, s původním vyplněním spár kamenivem těženým</t>
  </si>
  <si>
    <t>-1931930853</t>
  </si>
  <si>
    <t>3,6*0,5</t>
  </si>
  <si>
    <t>-1728212795</t>
  </si>
  <si>
    <t>4,514-0,459"odečet dlažební kostky</t>
  </si>
  <si>
    <t>1308789671</t>
  </si>
  <si>
    <t>4,055</t>
  </si>
  <si>
    <t>1955279268</t>
  </si>
  <si>
    <t>4,055*19</t>
  </si>
  <si>
    <t>-2083897795</t>
  </si>
  <si>
    <t>1302126406</t>
  </si>
  <si>
    <t>4,055-0,55</t>
  </si>
  <si>
    <t>439787629</t>
  </si>
  <si>
    <t>-1737884946</t>
  </si>
  <si>
    <t>1784d - Elektroinstalace</t>
  </si>
  <si>
    <t>449579154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</si>
  <si>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</si>
  <si>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</si>
  <si>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</si>
  <si>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</si>
  <si>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</si>
  <si>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</si>
  <si>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</si>
  <si>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</si>
  <si>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</si>
  <si>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</si>
  <si>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</si>
  <si>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</si>
  <si>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</si>
  <si>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</si>
  <si>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</si>
  <si>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</si>
  <si>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</si>
  <si>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</si>
  <si>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</si>
  <si>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</si>
  <si>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</si>
  <si>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</si>
  <si>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</si>
  <si>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</si>
  <si>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</si>
  <si>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</si>
  <si>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</si>
  <si>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</si>
  <si>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</si>
  <si>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</si>
  <si>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</si>
  <si>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</si>
  <si>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</si>
  <si>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</si>
  <si>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</si>
  <si>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</si>
  <si>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</si>
  <si>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</si>
  <si>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</si>
  <si>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</si>
  <si>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</si>
  <si>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</si>
  <si>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</si>
  <si>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</si>
  <si>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</si>
  <si>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</si>
  <si>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</si>
  <si>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</si>
  <si>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</si>
  <si>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</si>
  <si>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</si>
  <si>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</si>
  <si>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</si>
  <si>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</si>
  <si>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</si>
  <si>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</si>
  <si>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</si>
  <si>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</si>
  <si>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</si>
  <si>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</si>
  <si>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</si>
  <si>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</si>
  <si>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</si>
  <si>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</si>
  <si>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</si>
  <si>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</si>
  <si>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</si>
  <si>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</si>
  <si>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</si>
  <si>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</si>
  <si>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</si>
  <si>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</si>
  <si>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</si>
  <si>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</si>
  <si>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</si>
  <si>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</si>
  <si>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</si>
  <si>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</si>
  <si>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</si>
  <si>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</si>
  <si>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</si>
  <si>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</si>
  <si>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</si>
  <si>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</si>
  <si>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</si>
  <si>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</si>
  <si>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</si>
  <si>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</si>
  <si>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</si>
  <si>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</si>
  <si>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</si>
  <si>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</si>
  <si>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</si>
  <si>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</si>
  <si>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</si>
  <si>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</si>
  <si>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</si>
  <si>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</si>
  <si>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</si>
  <si>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</si>
  <si>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</si>
  <si>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</si>
  <si>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</si>
  <si>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</si>
  <si>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</si>
  <si>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</si>
  <si>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</si>
  <si>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</si>
  <si>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</si>
  <si>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</si>
  <si>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</si>
  <si>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</si>
  <si>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</si>
  <si>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</si>
  <si>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</si>
  <si>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</si>
  <si>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</si>
  <si>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</si>
  <si>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</si>
  <si>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</si>
  <si>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</si>
  <si>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</si>
  <si>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</si>
  <si>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</si>
  <si>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</si>
  <si>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</si>
  <si>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</si>
  <si>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</si>
  <si>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</si>
  <si>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</si>
  <si>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</si>
  <si>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</si>
  <si>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</si>
  <si>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</si>
  <si>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</si>
  <si>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</si>
  <si>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</si>
  <si>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</si>
  <si>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</si>
  <si>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</si>
  <si>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</si>
  <si>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</si>
  <si>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</si>
  <si>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</si>
  <si>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</si>
  <si>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</si>
  <si>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</si>
  <si>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</si>
  <si>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</si>
  <si>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</si>
  <si>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</si>
  <si>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</si>
  <si>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</si>
  <si>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</si>
  <si>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</si>
  <si>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</si>
  <si>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</si>
  <si>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</si>
  <si>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</si>
  <si>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</si>
  <si>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</si>
  <si>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</si>
  <si>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</si>
  <si>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</si>
  <si>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</si>
  <si>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</si>
  <si>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</si>
  <si>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</si>
  <si>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</si>
  <si>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</si>
  <si>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</si>
  <si>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</si>
  <si>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</si>
  <si>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</si>
  <si>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</si>
  <si>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</si>
  <si>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</si>
  <si>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</si>
  <si>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</si>
  <si>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</si>
  <si>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</si>
  <si>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</si>
  <si>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Areál pivovaru Kolín - veřejné osvětlení 
1. +2. + 3.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</si>
</sst>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31" fillId="2" borderId="0" xfId="1" applyFont="1" applyFill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pane ySplit="1" topLeftCell="A15" activePane="bottomLeft" state="frozen"/>
      <selection pane="bottomLeft" activeCell="L42" sqref="L42:AO42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45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" customHeight="1">
      <c r="AR2" s="301" t="s">
        <v>8</v>
      </c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S2" s="23" t="s">
        <v>9</v>
      </c>
      <c r="BT2" s="23" t="s">
        <v>10</v>
      </c>
    </row>
    <row r="3" spans="1:74" ht="6.9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33" t="s">
        <v>17</v>
      </c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334"/>
      <c r="AN5" s="334"/>
      <c r="AO5" s="334"/>
      <c r="AP5" s="28"/>
      <c r="AQ5" s="30"/>
      <c r="BE5" s="331" t="s">
        <v>18</v>
      </c>
      <c r="BS5" s="23" t="s">
        <v>9</v>
      </c>
    </row>
    <row r="6" spans="1:74" ht="36.9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35" t="s">
        <v>643</v>
      </c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28"/>
      <c r="AQ6" s="30"/>
      <c r="BE6" s="332"/>
      <c r="BS6" s="23" t="s">
        <v>9</v>
      </c>
    </row>
    <row r="7" spans="1:74" ht="14.4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332"/>
      <c r="BS7" s="23" t="s">
        <v>9</v>
      </c>
    </row>
    <row r="8" spans="1:74" ht="14.4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332"/>
      <c r="BS8" s="23" t="s">
        <v>9</v>
      </c>
    </row>
    <row r="9" spans="1:74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2"/>
      <c r="BS9" s="23" t="s">
        <v>9</v>
      </c>
    </row>
    <row r="10" spans="1:74" ht="14.4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332"/>
      <c r="BS10" s="23" t="s">
        <v>9</v>
      </c>
    </row>
    <row r="11" spans="1:74" ht="18.45" customHeight="1">
      <c r="B11" s="27"/>
      <c r="C11" s="28"/>
      <c r="D11" s="28"/>
      <c r="E11" s="34" t="s">
        <v>28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32"/>
      <c r="BS11" s="23" t="s">
        <v>9</v>
      </c>
    </row>
    <row r="12" spans="1:74" ht="6.9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2"/>
      <c r="BS12" s="23" t="s">
        <v>9</v>
      </c>
    </row>
    <row r="13" spans="1:74" ht="14.4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 t="s">
        <v>31</v>
      </c>
      <c r="AO13" s="28"/>
      <c r="AP13" s="28"/>
      <c r="AQ13" s="30"/>
      <c r="BE13" s="332"/>
      <c r="BS13" s="23" t="s">
        <v>9</v>
      </c>
    </row>
    <row r="14" spans="1:74" ht="13.2">
      <c r="B14" s="27"/>
      <c r="C14" s="28"/>
      <c r="D14" s="28"/>
      <c r="E14" s="336" t="s">
        <v>31</v>
      </c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32"/>
      <c r="BS14" s="23" t="s">
        <v>9</v>
      </c>
    </row>
    <row r="15" spans="1:74" ht="6.9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2"/>
      <c r="BS15" s="23" t="s">
        <v>6</v>
      </c>
    </row>
    <row r="16" spans="1:74" ht="14.4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33</v>
      </c>
      <c r="AO16" s="28"/>
      <c r="AP16" s="28"/>
      <c r="AQ16" s="30"/>
      <c r="BE16" s="332"/>
      <c r="BS16" s="23" t="s">
        <v>6</v>
      </c>
    </row>
    <row r="17" spans="2:71" ht="18.45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32"/>
      <c r="BS17" s="23" t="s">
        <v>36</v>
      </c>
    </row>
    <row r="18" spans="2:71" ht="6.9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2"/>
      <c r="BS18" s="23" t="s">
        <v>9</v>
      </c>
    </row>
    <row r="19" spans="2:71" ht="14.4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2"/>
      <c r="BS19" s="23" t="s">
        <v>9</v>
      </c>
    </row>
    <row r="20" spans="2:71" ht="57" customHeight="1">
      <c r="B20" s="27"/>
      <c r="C20" s="28"/>
      <c r="D20" s="28"/>
      <c r="E20" s="338" t="s">
        <v>38</v>
      </c>
      <c r="F20" s="338"/>
      <c r="G20" s="338"/>
      <c r="H20" s="338"/>
      <c r="I20" s="338"/>
      <c r="J20" s="338"/>
      <c r="K20" s="338"/>
      <c r="L20" s="338"/>
      <c r="M20" s="338"/>
      <c r="N20" s="338"/>
      <c r="O20" s="338"/>
      <c r="P20" s="338"/>
      <c r="Q20" s="338"/>
      <c r="R20" s="338"/>
      <c r="S20" s="338"/>
      <c r="T20" s="338"/>
      <c r="U20" s="338"/>
      <c r="V20" s="338"/>
      <c r="W20" s="338"/>
      <c r="X20" s="338"/>
      <c r="Y20" s="338"/>
      <c r="Z20" s="338"/>
      <c r="AA20" s="338"/>
      <c r="AB20" s="338"/>
      <c r="AC20" s="338"/>
      <c r="AD20" s="338"/>
      <c r="AE20" s="338"/>
      <c r="AF20" s="338"/>
      <c r="AG20" s="338"/>
      <c r="AH20" s="338"/>
      <c r="AI20" s="338"/>
      <c r="AJ20" s="338"/>
      <c r="AK20" s="338"/>
      <c r="AL20" s="338"/>
      <c r="AM20" s="338"/>
      <c r="AN20" s="338"/>
      <c r="AO20" s="28"/>
      <c r="AP20" s="28"/>
      <c r="AQ20" s="30"/>
      <c r="BE20" s="332"/>
      <c r="BS20" s="23" t="s">
        <v>6</v>
      </c>
    </row>
    <row r="21" spans="2:71" ht="6.9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2"/>
    </row>
    <row r="22" spans="2:71" ht="6.9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2"/>
    </row>
    <row r="23" spans="2:71" s="1" customFormat="1" ht="25.95" customHeight="1">
      <c r="B23" s="40"/>
      <c r="C23" s="41"/>
      <c r="D23" s="42" t="s">
        <v>39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9">
        <f>ROUND(AG51,2)</f>
        <v>0</v>
      </c>
      <c r="AL23" s="340"/>
      <c r="AM23" s="340"/>
      <c r="AN23" s="340"/>
      <c r="AO23" s="340"/>
      <c r="AP23" s="41"/>
      <c r="AQ23" s="44"/>
      <c r="BE23" s="332"/>
    </row>
    <row r="24" spans="2:71" s="1" customFormat="1" ht="6.9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2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1" t="s">
        <v>40</v>
      </c>
      <c r="M25" s="341"/>
      <c r="N25" s="341"/>
      <c r="O25" s="341"/>
      <c r="P25" s="41"/>
      <c r="Q25" s="41"/>
      <c r="R25" s="41"/>
      <c r="S25" s="41"/>
      <c r="T25" s="41"/>
      <c r="U25" s="41"/>
      <c r="V25" s="41"/>
      <c r="W25" s="341" t="s">
        <v>41</v>
      </c>
      <c r="X25" s="341"/>
      <c r="Y25" s="341"/>
      <c r="Z25" s="341"/>
      <c r="AA25" s="341"/>
      <c r="AB25" s="341"/>
      <c r="AC25" s="341"/>
      <c r="AD25" s="341"/>
      <c r="AE25" s="341"/>
      <c r="AF25" s="41"/>
      <c r="AG25" s="41"/>
      <c r="AH25" s="41"/>
      <c r="AI25" s="41"/>
      <c r="AJ25" s="41"/>
      <c r="AK25" s="341" t="s">
        <v>42</v>
      </c>
      <c r="AL25" s="341"/>
      <c r="AM25" s="341"/>
      <c r="AN25" s="341"/>
      <c r="AO25" s="341"/>
      <c r="AP25" s="41"/>
      <c r="AQ25" s="44"/>
      <c r="BE25" s="332"/>
    </row>
    <row r="26" spans="2:71" s="2" customFormat="1" ht="14.4" customHeight="1">
      <c r="B26" s="46"/>
      <c r="C26" s="47"/>
      <c r="D26" s="48" t="s">
        <v>43</v>
      </c>
      <c r="E26" s="47"/>
      <c r="F26" s="48" t="s">
        <v>44</v>
      </c>
      <c r="G26" s="47"/>
      <c r="H26" s="47"/>
      <c r="I26" s="47"/>
      <c r="J26" s="47"/>
      <c r="K26" s="47"/>
      <c r="L26" s="324">
        <v>0.21</v>
      </c>
      <c r="M26" s="325"/>
      <c r="N26" s="325"/>
      <c r="O26" s="325"/>
      <c r="P26" s="47"/>
      <c r="Q26" s="47"/>
      <c r="R26" s="47"/>
      <c r="S26" s="47"/>
      <c r="T26" s="47"/>
      <c r="U26" s="47"/>
      <c r="V26" s="47"/>
      <c r="W26" s="326" t="e">
        <f>ROUND(AZ51,2)</f>
        <v>#REF!</v>
      </c>
      <c r="X26" s="325"/>
      <c r="Y26" s="325"/>
      <c r="Z26" s="325"/>
      <c r="AA26" s="325"/>
      <c r="AB26" s="325"/>
      <c r="AC26" s="325"/>
      <c r="AD26" s="325"/>
      <c r="AE26" s="325"/>
      <c r="AF26" s="47"/>
      <c r="AG26" s="47"/>
      <c r="AH26" s="47"/>
      <c r="AI26" s="47"/>
      <c r="AJ26" s="47"/>
      <c r="AK26" s="326" t="e">
        <f>ROUND(AV51,2)</f>
        <v>#REF!</v>
      </c>
      <c r="AL26" s="325"/>
      <c r="AM26" s="325"/>
      <c r="AN26" s="325"/>
      <c r="AO26" s="325"/>
      <c r="AP26" s="47"/>
      <c r="AQ26" s="49"/>
      <c r="BE26" s="332"/>
    </row>
    <row r="27" spans="2:71" s="2" customFormat="1" ht="14.4" customHeight="1">
      <c r="B27" s="46"/>
      <c r="C27" s="47"/>
      <c r="D27" s="47"/>
      <c r="E27" s="47"/>
      <c r="F27" s="48" t="s">
        <v>45</v>
      </c>
      <c r="G27" s="47"/>
      <c r="H27" s="47"/>
      <c r="I27" s="47"/>
      <c r="J27" s="47"/>
      <c r="K27" s="47"/>
      <c r="L27" s="324">
        <v>0.15</v>
      </c>
      <c r="M27" s="325"/>
      <c r="N27" s="325"/>
      <c r="O27" s="325"/>
      <c r="P27" s="47"/>
      <c r="Q27" s="47"/>
      <c r="R27" s="47"/>
      <c r="S27" s="47"/>
      <c r="T27" s="47"/>
      <c r="U27" s="47"/>
      <c r="V27" s="47"/>
      <c r="W27" s="326" t="e">
        <f>ROUND(BA51,2)</f>
        <v>#REF!</v>
      </c>
      <c r="X27" s="325"/>
      <c r="Y27" s="325"/>
      <c r="Z27" s="325"/>
      <c r="AA27" s="325"/>
      <c r="AB27" s="325"/>
      <c r="AC27" s="325"/>
      <c r="AD27" s="325"/>
      <c r="AE27" s="325"/>
      <c r="AF27" s="47"/>
      <c r="AG27" s="47"/>
      <c r="AH27" s="47"/>
      <c r="AI27" s="47"/>
      <c r="AJ27" s="47"/>
      <c r="AK27" s="326" t="e">
        <f>ROUND(AW51,2)</f>
        <v>#REF!</v>
      </c>
      <c r="AL27" s="325"/>
      <c r="AM27" s="325"/>
      <c r="AN27" s="325"/>
      <c r="AO27" s="325"/>
      <c r="AP27" s="47"/>
      <c r="AQ27" s="49"/>
      <c r="BE27" s="332"/>
    </row>
    <row r="28" spans="2:71" s="2" customFormat="1" ht="14.4" hidden="1" customHeight="1">
      <c r="B28" s="46"/>
      <c r="C28" s="47"/>
      <c r="D28" s="47"/>
      <c r="E28" s="47"/>
      <c r="F28" s="48" t="s">
        <v>46</v>
      </c>
      <c r="G28" s="47"/>
      <c r="H28" s="47"/>
      <c r="I28" s="47"/>
      <c r="J28" s="47"/>
      <c r="K28" s="47"/>
      <c r="L28" s="324">
        <v>0.21</v>
      </c>
      <c r="M28" s="325"/>
      <c r="N28" s="325"/>
      <c r="O28" s="325"/>
      <c r="P28" s="47"/>
      <c r="Q28" s="47"/>
      <c r="R28" s="47"/>
      <c r="S28" s="47"/>
      <c r="T28" s="47"/>
      <c r="U28" s="47"/>
      <c r="V28" s="47"/>
      <c r="W28" s="326" t="e">
        <f>ROUND(BB51,2)</f>
        <v>#REF!</v>
      </c>
      <c r="X28" s="325"/>
      <c r="Y28" s="325"/>
      <c r="Z28" s="325"/>
      <c r="AA28" s="325"/>
      <c r="AB28" s="325"/>
      <c r="AC28" s="325"/>
      <c r="AD28" s="325"/>
      <c r="AE28" s="325"/>
      <c r="AF28" s="47"/>
      <c r="AG28" s="47"/>
      <c r="AH28" s="47"/>
      <c r="AI28" s="47"/>
      <c r="AJ28" s="47"/>
      <c r="AK28" s="326">
        <v>0</v>
      </c>
      <c r="AL28" s="325"/>
      <c r="AM28" s="325"/>
      <c r="AN28" s="325"/>
      <c r="AO28" s="325"/>
      <c r="AP28" s="47"/>
      <c r="AQ28" s="49"/>
      <c r="BE28" s="332"/>
    </row>
    <row r="29" spans="2:71" s="2" customFormat="1" ht="14.4" hidden="1" customHeight="1">
      <c r="B29" s="46"/>
      <c r="C29" s="47"/>
      <c r="D29" s="47"/>
      <c r="E29" s="47"/>
      <c r="F29" s="48" t="s">
        <v>47</v>
      </c>
      <c r="G29" s="47"/>
      <c r="H29" s="47"/>
      <c r="I29" s="47"/>
      <c r="J29" s="47"/>
      <c r="K29" s="47"/>
      <c r="L29" s="324">
        <v>0.15</v>
      </c>
      <c r="M29" s="325"/>
      <c r="N29" s="325"/>
      <c r="O29" s="325"/>
      <c r="P29" s="47"/>
      <c r="Q29" s="47"/>
      <c r="R29" s="47"/>
      <c r="S29" s="47"/>
      <c r="T29" s="47"/>
      <c r="U29" s="47"/>
      <c r="V29" s="47"/>
      <c r="W29" s="326" t="e">
        <f>ROUND(BC51,2)</f>
        <v>#REF!</v>
      </c>
      <c r="X29" s="325"/>
      <c r="Y29" s="325"/>
      <c r="Z29" s="325"/>
      <c r="AA29" s="325"/>
      <c r="AB29" s="325"/>
      <c r="AC29" s="325"/>
      <c r="AD29" s="325"/>
      <c r="AE29" s="325"/>
      <c r="AF29" s="47"/>
      <c r="AG29" s="47"/>
      <c r="AH29" s="47"/>
      <c r="AI29" s="47"/>
      <c r="AJ29" s="47"/>
      <c r="AK29" s="326">
        <v>0</v>
      </c>
      <c r="AL29" s="325"/>
      <c r="AM29" s="325"/>
      <c r="AN29" s="325"/>
      <c r="AO29" s="325"/>
      <c r="AP29" s="47"/>
      <c r="AQ29" s="49"/>
      <c r="BE29" s="332"/>
    </row>
    <row r="30" spans="2:71" s="2" customFormat="1" ht="14.4" hidden="1" customHeight="1">
      <c r="B30" s="46"/>
      <c r="C30" s="47"/>
      <c r="D30" s="47"/>
      <c r="E30" s="47"/>
      <c r="F30" s="48" t="s">
        <v>48</v>
      </c>
      <c r="G30" s="47"/>
      <c r="H30" s="47"/>
      <c r="I30" s="47"/>
      <c r="J30" s="47"/>
      <c r="K30" s="47"/>
      <c r="L30" s="324">
        <v>0</v>
      </c>
      <c r="M30" s="325"/>
      <c r="N30" s="325"/>
      <c r="O30" s="325"/>
      <c r="P30" s="47"/>
      <c r="Q30" s="47"/>
      <c r="R30" s="47"/>
      <c r="S30" s="47"/>
      <c r="T30" s="47"/>
      <c r="U30" s="47"/>
      <c r="V30" s="47"/>
      <c r="W30" s="326" t="e">
        <f>ROUND(BD51,2)</f>
        <v>#REF!</v>
      </c>
      <c r="X30" s="325"/>
      <c r="Y30" s="325"/>
      <c r="Z30" s="325"/>
      <c r="AA30" s="325"/>
      <c r="AB30" s="325"/>
      <c r="AC30" s="325"/>
      <c r="AD30" s="325"/>
      <c r="AE30" s="325"/>
      <c r="AF30" s="47"/>
      <c r="AG30" s="47"/>
      <c r="AH30" s="47"/>
      <c r="AI30" s="47"/>
      <c r="AJ30" s="47"/>
      <c r="AK30" s="326">
        <v>0</v>
      </c>
      <c r="AL30" s="325"/>
      <c r="AM30" s="325"/>
      <c r="AN30" s="325"/>
      <c r="AO30" s="325"/>
      <c r="AP30" s="47"/>
      <c r="AQ30" s="49"/>
      <c r="BE30" s="332"/>
    </row>
    <row r="31" spans="2:71" s="1" customFormat="1" ht="6.9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2"/>
    </row>
    <row r="32" spans="2:71" s="1" customFormat="1" ht="25.95" customHeight="1">
      <c r="B32" s="40"/>
      <c r="C32" s="50"/>
      <c r="D32" s="51" t="s">
        <v>49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50</v>
      </c>
      <c r="U32" s="52"/>
      <c r="V32" s="52"/>
      <c r="W32" s="52"/>
      <c r="X32" s="327" t="s">
        <v>51</v>
      </c>
      <c r="Y32" s="328"/>
      <c r="Z32" s="328"/>
      <c r="AA32" s="328"/>
      <c r="AB32" s="328"/>
      <c r="AC32" s="52"/>
      <c r="AD32" s="52"/>
      <c r="AE32" s="52"/>
      <c r="AF32" s="52"/>
      <c r="AG32" s="52"/>
      <c r="AH32" s="52"/>
      <c r="AI32" s="52"/>
      <c r="AJ32" s="52"/>
      <c r="AK32" s="329" t="e">
        <f>SUM(AK23:AK30)</f>
        <v>#REF!</v>
      </c>
      <c r="AL32" s="328"/>
      <c r="AM32" s="328"/>
      <c r="AN32" s="328"/>
      <c r="AO32" s="330"/>
      <c r="AP32" s="50"/>
      <c r="AQ32" s="54"/>
      <c r="BE32" s="332"/>
    </row>
    <row r="33" spans="2:56" s="1" customFormat="1" ht="6.9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" customHeight="1">
      <c r="B39" s="40"/>
      <c r="C39" s="60" t="s">
        <v>52</v>
      </c>
      <c r="AR39" s="40"/>
    </row>
    <row r="40" spans="2:56" s="1" customFormat="1" ht="6.9" customHeight="1">
      <c r="B40" s="40"/>
      <c r="AR40" s="40"/>
    </row>
    <row r="41" spans="2:56" s="3" customFormat="1" ht="14.4" customHeight="1">
      <c r="B41" s="61"/>
      <c r="C41" s="62" t="s">
        <v>16</v>
      </c>
      <c r="L41" s="3" t="str">
        <f>K5</f>
        <v>1784</v>
      </c>
      <c r="AR41" s="61"/>
    </row>
    <row r="42" spans="2:56" s="4" customFormat="1" ht="36.9" customHeight="1">
      <c r="B42" s="63"/>
      <c r="C42" s="64" t="s">
        <v>19</v>
      </c>
      <c r="L42" s="312" t="str">
        <f>K6</f>
        <v>Areál pivovaru Kolín - veřejné osvětlení 
1. +2. + 3. etapa</v>
      </c>
      <c r="M42" s="313"/>
      <c r="N42" s="313"/>
      <c r="O42" s="313"/>
      <c r="P42" s="313"/>
      <c r="Q42" s="313"/>
      <c r="R42" s="313"/>
      <c r="S42" s="313"/>
      <c r="T42" s="313"/>
      <c r="U42" s="313"/>
      <c r="V42" s="313"/>
      <c r="W42" s="313"/>
      <c r="X42" s="313"/>
      <c r="Y42" s="313"/>
      <c r="Z42" s="313"/>
      <c r="AA42" s="313"/>
      <c r="AB42" s="313"/>
      <c r="AC42" s="313"/>
      <c r="AD42" s="313"/>
      <c r="AE42" s="313"/>
      <c r="AF42" s="313"/>
      <c r="AG42" s="313"/>
      <c r="AH42" s="313"/>
      <c r="AI42" s="313"/>
      <c r="AJ42" s="313"/>
      <c r="AK42" s="313"/>
      <c r="AL42" s="313"/>
      <c r="AM42" s="313"/>
      <c r="AN42" s="313"/>
      <c r="AO42" s="313"/>
      <c r="AR42" s="63"/>
    </row>
    <row r="43" spans="2:56" s="1" customFormat="1" ht="6.9" customHeight="1">
      <c r="B43" s="40"/>
      <c r="AR43" s="40"/>
    </row>
    <row r="44" spans="2:56" s="1" customFormat="1" ht="13.2">
      <c r="B44" s="40"/>
      <c r="C44" s="62" t="s">
        <v>22</v>
      </c>
      <c r="L44" s="65" t="str">
        <f>IF(K8="","",K8)</f>
        <v>Areál pivovaru Kolín</v>
      </c>
      <c r="AI44" s="62" t="s">
        <v>24</v>
      </c>
      <c r="AM44" s="314" t="str">
        <f>IF(AN8= "","",AN8)</f>
        <v>14. 12. 2017</v>
      </c>
      <c r="AN44" s="314"/>
      <c r="AR44" s="40"/>
    </row>
    <row r="45" spans="2:56" s="1" customFormat="1" ht="6.9" customHeight="1">
      <c r="B45" s="40"/>
      <c r="AR45" s="40"/>
    </row>
    <row r="46" spans="2:56" s="1" customFormat="1" ht="13.2">
      <c r="B46" s="40"/>
      <c r="C46" s="62" t="s">
        <v>26</v>
      </c>
      <c r="L46" s="3" t="str">
        <f>IF(E11= "","",E11)</f>
        <v>Město Kolín, Karlovo náměstí 78, Kolín I</v>
      </c>
      <c r="AI46" s="62" t="s">
        <v>32</v>
      </c>
      <c r="AM46" s="315" t="str">
        <f>IF(E17="","",E17)</f>
        <v>AZ PROJECT s.r.o., Plynárenská 830, Kolín IV</v>
      </c>
      <c r="AN46" s="315"/>
      <c r="AO46" s="315"/>
      <c r="AP46" s="315"/>
      <c r="AR46" s="40"/>
      <c r="AS46" s="316" t="s">
        <v>53</v>
      </c>
      <c r="AT46" s="31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3.2">
      <c r="B47" s="40"/>
      <c r="C47" s="62" t="s">
        <v>30</v>
      </c>
      <c r="L47" s="3" t="str">
        <f>IF(E14= "Vyplň údaj","",E14)</f>
        <v/>
      </c>
      <c r="AR47" s="40"/>
      <c r="AS47" s="318"/>
      <c r="AT47" s="31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5" customHeight="1">
      <c r="B48" s="40"/>
      <c r="AR48" s="40"/>
      <c r="AS48" s="318"/>
      <c r="AT48" s="31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20" t="s">
        <v>54</v>
      </c>
      <c r="D49" s="321"/>
      <c r="E49" s="321"/>
      <c r="F49" s="321"/>
      <c r="G49" s="321"/>
      <c r="H49" s="70"/>
      <c r="I49" s="322" t="s">
        <v>55</v>
      </c>
      <c r="J49" s="321"/>
      <c r="K49" s="321"/>
      <c r="L49" s="321"/>
      <c r="M49" s="321"/>
      <c r="N49" s="321"/>
      <c r="O49" s="321"/>
      <c r="P49" s="321"/>
      <c r="Q49" s="321"/>
      <c r="R49" s="321"/>
      <c r="S49" s="321"/>
      <c r="T49" s="321"/>
      <c r="U49" s="321"/>
      <c r="V49" s="321"/>
      <c r="W49" s="321"/>
      <c r="X49" s="321"/>
      <c r="Y49" s="321"/>
      <c r="Z49" s="321"/>
      <c r="AA49" s="321"/>
      <c r="AB49" s="321"/>
      <c r="AC49" s="321"/>
      <c r="AD49" s="321"/>
      <c r="AE49" s="321"/>
      <c r="AF49" s="321"/>
      <c r="AG49" s="323" t="s">
        <v>56</v>
      </c>
      <c r="AH49" s="321"/>
      <c r="AI49" s="321"/>
      <c r="AJ49" s="321"/>
      <c r="AK49" s="321"/>
      <c r="AL49" s="321"/>
      <c r="AM49" s="321"/>
      <c r="AN49" s="322" t="s">
        <v>57</v>
      </c>
      <c r="AO49" s="321"/>
      <c r="AP49" s="321"/>
      <c r="AQ49" s="71" t="s">
        <v>58</v>
      </c>
      <c r="AR49" s="40"/>
      <c r="AS49" s="72" t="s">
        <v>59</v>
      </c>
      <c r="AT49" s="73" t="s">
        <v>60</v>
      </c>
      <c r="AU49" s="73" t="s">
        <v>61</v>
      </c>
      <c r="AV49" s="73" t="s">
        <v>62</v>
      </c>
      <c r="AW49" s="73" t="s">
        <v>63</v>
      </c>
      <c r="AX49" s="73" t="s">
        <v>64</v>
      </c>
      <c r="AY49" s="73" t="s">
        <v>65</v>
      </c>
      <c r="AZ49" s="73" t="s">
        <v>66</v>
      </c>
      <c r="BA49" s="73" t="s">
        <v>67</v>
      </c>
      <c r="BB49" s="73" t="s">
        <v>68</v>
      </c>
      <c r="BC49" s="73" t="s">
        <v>69</v>
      </c>
      <c r="BD49" s="74" t="s">
        <v>70</v>
      </c>
    </row>
    <row r="50" spans="1:91" s="1" customFormat="1" ht="10.95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" customHeight="1">
      <c r="B51" s="63"/>
      <c r="C51" s="76" t="s">
        <v>71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6">
        <f>ROUND(AG52+AG55,2)</f>
        <v>0</v>
      </c>
      <c r="AH51" s="306"/>
      <c r="AI51" s="306"/>
      <c r="AJ51" s="306"/>
      <c r="AK51" s="306"/>
      <c r="AL51" s="306"/>
      <c r="AM51" s="306"/>
      <c r="AN51" s="307">
        <f>SUM(AN55+AN52)</f>
        <v>0</v>
      </c>
      <c r="AO51" s="307"/>
      <c r="AP51" s="307"/>
      <c r="AQ51" s="78" t="s">
        <v>5</v>
      </c>
      <c r="AR51" s="63"/>
      <c r="AS51" s="79" t="e">
        <f>ROUND(AS52+#REF!+AS55,2)</f>
        <v>#REF!</v>
      </c>
      <c r="AT51" s="80" t="e">
        <f t="shared" ref="AT51:AT57" si="0">ROUND(SUM(AV51:AW51),2)</f>
        <v>#REF!</v>
      </c>
      <c r="AU51" s="81" t="e">
        <f>ROUND(AU52+#REF!+AU55,5)</f>
        <v>#REF!</v>
      </c>
      <c r="AV51" s="80" t="e">
        <f>ROUND(AZ51*L26,2)</f>
        <v>#REF!</v>
      </c>
      <c r="AW51" s="80" t="e">
        <f>ROUND(BA51*L27,2)</f>
        <v>#REF!</v>
      </c>
      <c r="AX51" s="80" t="e">
        <f>ROUND(BB51*L26,2)</f>
        <v>#REF!</v>
      </c>
      <c r="AY51" s="80" t="e">
        <f>ROUND(BC51*L27,2)</f>
        <v>#REF!</v>
      </c>
      <c r="AZ51" s="80" t="e">
        <f>ROUND(AZ52+#REF!+AZ55,2)</f>
        <v>#REF!</v>
      </c>
      <c r="BA51" s="80" t="e">
        <f>ROUND(BA52+#REF!+BA55,2)</f>
        <v>#REF!</v>
      </c>
      <c r="BB51" s="80" t="e">
        <f>ROUND(BB52+#REF!+BB55,2)</f>
        <v>#REF!</v>
      </c>
      <c r="BC51" s="80" t="e">
        <f>ROUND(BC52+#REF!+BC55,2)</f>
        <v>#REF!</v>
      </c>
      <c r="BD51" s="82" t="e">
        <f>ROUND(BD52+#REF!+BD55,2)</f>
        <v>#REF!</v>
      </c>
      <c r="BS51" s="64" t="s">
        <v>72</v>
      </c>
      <c r="BT51" s="64" t="s">
        <v>73</v>
      </c>
      <c r="BU51" s="83" t="s">
        <v>74</v>
      </c>
      <c r="BV51" s="64" t="s">
        <v>75</v>
      </c>
      <c r="BW51" s="64" t="s">
        <v>7</v>
      </c>
      <c r="BX51" s="64" t="s">
        <v>76</v>
      </c>
      <c r="CL51" s="64" t="s">
        <v>5</v>
      </c>
    </row>
    <row r="52" spans="1:91" s="5" customFormat="1" ht="16.5" customHeight="1">
      <c r="B52" s="84"/>
      <c r="C52" s="85"/>
      <c r="D52" s="311" t="s">
        <v>77</v>
      </c>
      <c r="E52" s="311"/>
      <c r="F52" s="311"/>
      <c r="G52" s="311"/>
      <c r="H52" s="311"/>
      <c r="I52" s="86"/>
      <c r="J52" s="311" t="s">
        <v>78</v>
      </c>
      <c r="K52" s="311"/>
      <c r="L52" s="311"/>
      <c r="M52" s="311"/>
      <c r="N52" s="311"/>
      <c r="O52" s="311"/>
      <c r="P52" s="311"/>
      <c r="Q52" s="311"/>
      <c r="R52" s="311"/>
      <c r="S52" s="311"/>
      <c r="T52" s="311"/>
      <c r="U52" s="311"/>
      <c r="V52" s="311"/>
      <c r="W52" s="311"/>
      <c r="X52" s="311"/>
      <c r="Y52" s="311"/>
      <c r="Z52" s="311"/>
      <c r="AA52" s="311"/>
      <c r="AB52" s="311"/>
      <c r="AC52" s="311"/>
      <c r="AD52" s="311"/>
      <c r="AE52" s="311"/>
      <c r="AF52" s="311"/>
      <c r="AG52" s="310">
        <f>ROUND(SUM(AG53:AG54),2)</f>
        <v>0</v>
      </c>
      <c r="AH52" s="309"/>
      <c r="AI52" s="309"/>
      <c r="AJ52" s="309"/>
      <c r="AK52" s="309"/>
      <c r="AL52" s="309"/>
      <c r="AM52" s="309"/>
      <c r="AN52" s="308">
        <f t="shared" ref="AN51:AN57" si="1">SUM(AG52,AT52)</f>
        <v>0</v>
      </c>
      <c r="AO52" s="309"/>
      <c r="AP52" s="309"/>
      <c r="AQ52" s="87" t="s">
        <v>79</v>
      </c>
      <c r="AR52" s="84"/>
      <c r="AS52" s="88">
        <f>ROUND(SUM(AS53:AS54),2)</f>
        <v>0</v>
      </c>
      <c r="AT52" s="89">
        <f t="shared" si="0"/>
        <v>0</v>
      </c>
      <c r="AU52" s="90">
        <f>ROUND(SUM(AU53:AU54),5)</f>
        <v>0</v>
      </c>
      <c r="AV52" s="89">
        <f>ROUND(AZ52*L26,2)</f>
        <v>0</v>
      </c>
      <c r="AW52" s="89">
        <f>ROUND(BA52*L27,2)</f>
        <v>0</v>
      </c>
      <c r="AX52" s="89">
        <f>ROUND(BB52*L26,2)</f>
        <v>0</v>
      </c>
      <c r="AY52" s="89">
        <f>ROUND(BC52*L27,2)</f>
        <v>0</v>
      </c>
      <c r="AZ52" s="89">
        <f>ROUND(SUM(AZ53:AZ54),2)</f>
        <v>0</v>
      </c>
      <c r="BA52" s="89">
        <f>ROUND(SUM(BA53:BA54),2)</f>
        <v>0</v>
      </c>
      <c r="BB52" s="89">
        <f>ROUND(SUM(BB53:BB54),2)</f>
        <v>0</v>
      </c>
      <c r="BC52" s="89">
        <f>ROUND(SUM(BC53:BC54),2)</f>
        <v>0</v>
      </c>
      <c r="BD52" s="91">
        <f>ROUND(SUM(BD53:BD54),2)</f>
        <v>0</v>
      </c>
      <c r="BS52" s="92" t="s">
        <v>72</v>
      </c>
      <c r="BT52" s="92" t="s">
        <v>80</v>
      </c>
      <c r="BU52" s="92" t="s">
        <v>74</v>
      </c>
      <c r="BV52" s="92" t="s">
        <v>75</v>
      </c>
      <c r="BW52" s="92" t="s">
        <v>81</v>
      </c>
      <c r="BX52" s="92" t="s">
        <v>7</v>
      </c>
      <c r="CL52" s="92" t="s">
        <v>5</v>
      </c>
      <c r="CM52" s="92" t="s">
        <v>82</v>
      </c>
    </row>
    <row r="53" spans="1:91" s="6" customFormat="1" ht="16.5" customHeight="1">
      <c r="A53" s="93" t="s">
        <v>83</v>
      </c>
      <c r="B53" s="94"/>
      <c r="C53" s="9"/>
      <c r="D53" s="9"/>
      <c r="E53" s="305" t="s">
        <v>77</v>
      </c>
      <c r="F53" s="305"/>
      <c r="G53" s="305"/>
      <c r="H53" s="305"/>
      <c r="I53" s="305"/>
      <c r="J53" s="9"/>
      <c r="K53" s="305" t="s">
        <v>84</v>
      </c>
      <c r="L53" s="305"/>
      <c r="M53" s="305"/>
      <c r="N53" s="305"/>
      <c r="O53" s="305"/>
      <c r="P53" s="305"/>
      <c r="Q53" s="305"/>
      <c r="R53" s="305"/>
      <c r="S53" s="305"/>
      <c r="T53" s="305"/>
      <c r="U53" s="305"/>
      <c r="V53" s="305"/>
      <c r="W53" s="305"/>
      <c r="X53" s="305"/>
      <c r="Y53" s="305"/>
      <c r="Z53" s="305"/>
      <c r="AA53" s="305"/>
      <c r="AB53" s="305"/>
      <c r="AC53" s="305"/>
      <c r="AD53" s="305"/>
      <c r="AE53" s="305"/>
      <c r="AF53" s="305"/>
      <c r="AG53" s="303">
        <f>'1784a - Stavební část'!J29</f>
        <v>0</v>
      </c>
      <c r="AH53" s="304"/>
      <c r="AI53" s="304"/>
      <c r="AJ53" s="304"/>
      <c r="AK53" s="304"/>
      <c r="AL53" s="304"/>
      <c r="AM53" s="304"/>
      <c r="AN53" s="303">
        <f t="shared" si="1"/>
        <v>0</v>
      </c>
      <c r="AO53" s="304"/>
      <c r="AP53" s="304"/>
      <c r="AQ53" s="95" t="s">
        <v>85</v>
      </c>
      <c r="AR53" s="94"/>
      <c r="AS53" s="96">
        <v>0</v>
      </c>
      <c r="AT53" s="97">
        <f t="shared" si="0"/>
        <v>0</v>
      </c>
      <c r="AU53" s="98">
        <f>'1784a - Stavební část'!P95</f>
        <v>0</v>
      </c>
      <c r="AV53" s="97">
        <f>'1784a - Stavební část'!J32</f>
        <v>0</v>
      </c>
      <c r="AW53" s="97">
        <f>'1784a - Stavební část'!J33</f>
        <v>0</v>
      </c>
      <c r="AX53" s="97">
        <f>'1784a - Stavební část'!J34</f>
        <v>0</v>
      </c>
      <c r="AY53" s="97">
        <f>'1784a - Stavební část'!J35</f>
        <v>0</v>
      </c>
      <c r="AZ53" s="97">
        <f>'1784a - Stavební část'!F32</f>
        <v>0</v>
      </c>
      <c r="BA53" s="97">
        <f>'1784a - Stavební část'!F33</f>
        <v>0</v>
      </c>
      <c r="BB53" s="97">
        <f>'1784a - Stavební část'!F34</f>
        <v>0</v>
      </c>
      <c r="BC53" s="97">
        <f>'1784a - Stavební část'!F35</f>
        <v>0</v>
      </c>
      <c r="BD53" s="99">
        <f>'1784a - Stavební část'!F36</f>
        <v>0</v>
      </c>
      <c r="BT53" s="100" t="s">
        <v>82</v>
      </c>
      <c r="BV53" s="100" t="s">
        <v>75</v>
      </c>
      <c r="BW53" s="100" t="s">
        <v>86</v>
      </c>
      <c r="BX53" s="100" t="s">
        <v>81</v>
      </c>
      <c r="CL53" s="100" t="s">
        <v>5</v>
      </c>
    </row>
    <row r="54" spans="1:91" s="6" customFormat="1" ht="16.5" customHeight="1">
      <c r="A54" s="93" t="s">
        <v>83</v>
      </c>
      <c r="B54" s="94"/>
      <c r="C54" s="9"/>
      <c r="D54" s="9"/>
      <c r="E54" s="305" t="s">
        <v>87</v>
      </c>
      <c r="F54" s="305"/>
      <c r="G54" s="305"/>
      <c r="H54" s="305"/>
      <c r="I54" s="305"/>
      <c r="J54" s="9"/>
      <c r="K54" s="305" t="s">
        <v>88</v>
      </c>
      <c r="L54" s="305"/>
      <c r="M54" s="305"/>
      <c r="N54" s="305"/>
      <c r="O54" s="305"/>
      <c r="P54" s="305"/>
      <c r="Q54" s="305"/>
      <c r="R54" s="305"/>
      <c r="S54" s="305"/>
      <c r="T54" s="305"/>
      <c r="U54" s="305"/>
      <c r="V54" s="305"/>
      <c r="W54" s="305"/>
      <c r="X54" s="305"/>
      <c r="Y54" s="305"/>
      <c r="Z54" s="305"/>
      <c r="AA54" s="305"/>
      <c r="AB54" s="305"/>
      <c r="AC54" s="305"/>
      <c r="AD54" s="305"/>
      <c r="AE54" s="305"/>
      <c r="AF54" s="305"/>
      <c r="AG54" s="303">
        <f>'1784b - Elektroinstalace'!J29</f>
        <v>0</v>
      </c>
      <c r="AH54" s="304"/>
      <c r="AI54" s="304"/>
      <c r="AJ54" s="304"/>
      <c r="AK54" s="304"/>
      <c r="AL54" s="304"/>
      <c r="AM54" s="304"/>
      <c r="AN54" s="303">
        <f t="shared" si="1"/>
        <v>0</v>
      </c>
      <c r="AO54" s="304"/>
      <c r="AP54" s="304"/>
      <c r="AQ54" s="95" t="s">
        <v>85</v>
      </c>
      <c r="AR54" s="94"/>
      <c r="AS54" s="96">
        <v>0</v>
      </c>
      <c r="AT54" s="97">
        <f t="shared" si="0"/>
        <v>0</v>
      </c>
      <c r="AU54" s="98">
        <f>'1784b - Elektroinstalace'!P84</f>
        <v>0</v>
      </c>
      <c r="AV54" s="97">
        <f>'1784b - Elektroinstalace'!J32</f>
        <v>0</v>
      </c>
      <c r="AW54" s="97">
        <f>'1784b - Elektroinstalace'!J33</f>
        <v>0</v>
      </c>
      <c r="AX54" s="97">
        <f>'1784b - Elektroinstalace'!J34</f>
        <v>0</v>
      </c>
      <c r="AY54" s="97">
        <f>'1784b - Elektroinstalace'!J35</f>
        <v>0</v>
      </c>
      <c r="AZ54" s="97">
        <f>'1784b - Elektroinstalace'!F32</f>
        <v>0</v>
      </c>
      <c r="BA54" s="97">
        <f>'1784b - Elektroinstalace'!F33</f>
        <v>0</v>
      </c>
      <c r="BB54" s="97">
        <f>'1784b - Elektroinstalace'!F34</f>
        <v>0</v>
      </c>
      <c r="BC54" s="97">
        <f>'1784b - Elektroinstalace'!F35</f>
        <v>0</v>
      </c>
      <c r="BD54" s="99">
        <f>'1784b - Elektroinstalace'!F36</f>
        <v>0</v>
      </c>
      <c r="BT54" s="100" t="s">
        <v>82</v>
      </c>
      <c r="BV54" s="100" t="s">
        <v>75</v>
      </c>
      <c r="BW54" s="100" t="s">
        <v>89</v>
      </c>
      <c r="BX54" s="100" t="s">
        <v>81</v>
      </c>
      <c r="CL54" s="100" t="s">
        <v>5</v>
      </c>
    </row>
    <row r="55" spans="1:91" s="5" customFormat="1" ht="16.5" customHeight="1">
      <c r="B55" s="84"/>
      <c r="C55" s="85"/>
      <c r="D55" s="311" t="s">
        <v>90</v>
      </c>
      <c r="E55" s="311"/>
      <c r="F55" s="311"/>
      <c r="G55" s="311"/>
      <c r="H55" s="311"/>
      <c r="I55" s="86"/>
      <c r="J55" s="311" t="s">
        <v>91</v>
      </c>
      <c r="K55" s="311"/>
      <c r="L55" s="311"/>
      <c r="M55" s="311"/>
      <c r="N55" s="311"/>
      <c r="O55" s="311"/>
      <c r="P55" s="311"/>
      <c r="Q55" s="311"/>
      <c r="R55" s="311"/>
      <c r="S55" s="311"/>
      <c r="T55" s="311"/>
      <c r="U55" s="311"/>
      <c r="V55" s="311"/>
      <c r="W55" s="311"/>
      <c r="X55" s="311"/>
      <c r="Y55" s="311"/>
      <c r="Z55" s="311"/>
      <c r="AA55" s="311"/>
      <c r="AB55" s="311"/>
      <c r="AC55" s="311"/>
      <c r="AD55" s="311"/>
      <c r="AE55" s="311"/>
      <c r="AF55" s="311"/>
      <c r="AG55" s="310">
        <f>ROUND(SUM(AG56:AG57),2)</f>
        <v>0</v>
      </c>
      <c r="AH55" s="309"/>
      <c r="AI55" s="309"/>
      <c r="AJ55" s="309"/>
      <c r="AK55" s="309"/>
      <c r="AL55" s="309"/>
      <c r="AM55" s="309"/>
      <c r="AN55" s="308">
        <f t="shared" si="1"/>
        <v>0</v>
      </c>
      <c r="AO55" s="309"/>
      <c r="AP55" s="309"/>
      <c r="AQ55" s="87" t="s">
        <v>79</v>
      </c>
      <c r="AR55" s="84"/>
      <c r="AS55" s="88">
        <f>ROUND(SUM(AS56:AS57),2)</f>
        <v>0</v>
      </c>
      <c r="AT55" s="89">
        <f t="shared" si="0"/>
        <v>0</v>
      </c>
      <c r="AU55" s="90">
        <f>ROUND(SUM(AU56:AU57),5)</f>
        <v>0</v>
      </c>
      <c r="AV55" s="89">
        <f>ROUND(AZ55*L26,2)</f>
        <v>0</v>
      </c>
      <c r="AW55" s="89">
        <f>ROUND(BA55*L27,2)</f>
        <v>0</v>
      </c>
      <c r="AX55" s="89">
        <f>ROUND(BB55*L26,2)</f>
        <v>0</v>
      </c>
      <c r="AY55" s="89">
        <f>ROUND(BC55*L27,2)</f>
        <v>0</v>
      </c>
      <c r="AZ55" s="89">
        <f>ROUND(SUM(AZ56:AZ57),2)</f>
        <v>0</v>
      </c>
      <c r="BA55" s="89">
        <f>ROUND(SUM(BA56:BA57),2)</f>
        <v>0</v>
      </c>
      <c r="BB55" s="89">
        <f>ROUND(SUM(BB56:BB57),2)</f>
        <v>0</v>
      </c>
      <c r="BC55" s="89">
        <f>ROUND(SUM(BC56:BC57),2)</f>
        <v>0</v>
      </c>
      <c r="BD55" s="91">
        <f>ROUND(SUM(BD56:BD57),2)</f>
        <v>0</v>
      </c>
      <c r="BS55" s="92" t="s">
        <v>72</v>
      </c>
      <c r="BT55" s="92" t="s">
        <v>80</v>
      </c>
      <c r="BU55" s="92" t="s">
        <v>74</v>
      </c>
      <c r="BV55" s="92" t="s">
        <v>75</v>
      </c>
      <c r="BW55" s="92" t="s">
        <v>92</v>
      </c>
      <c r="BX55" s="92" t="s">
        <v>7</v>
      </c>
      <c r="CL55" s="92" t="s">
        <v>5</v>
      </c>
      <c r="CM55" s="92" t="s">
        <v>82</v>
      </c>
    </row>
    <row r="56" spans="1:91" s="6" customFormat="1" ht="16.5" customHeight="1">
      <c r="A56" s="93" t="s">
        <v>83</v>
      </c>
      <c r="B56" s="94"/>
      <c r="C56" s="9"/>
      <c r="D56" s="9"/>
      <c r="E56" s="305" t="s">
        <v>77</v>
      </c>
      <c r="F56" s="305"/>
      <c r="G56" s="305"/>
      <c r="H56" s="305"/>
      <c r="I56" s="305"/>
      <c r="J56" s="9"/>
      <c r="K56" s="305" t="s">
        <v>84</v>
      </c>
      <c r="L56" s="305"/>
      <c r="M56" s="305"/>
      <c r="N56" s="305"/>
      <c r="O56" s="305"/>
      <c r="P56" s="305"/>
      <c r="Q56" s="305"/>
      <c r="R56" s="305"/>
      <c r="S56" s="305"/>
      <c r="T56" s="305"/>
      <c r="U56" s="305"/>
      <c r="V56" s="305"/>
      <c r="W56" s="305"/>
      <c r="X56" s="305"/>
      <c r="Y56" s="305"/>
      <c r="Z56" s="305"/>
      <c r="AA56" s="305"/>
      <c r="AB56" s="305"/>
      <c r="AC56" s="305"/>
      <c r="AD56" s="305"/>
      <c r="AE56" s="305"/>
      <c r="AF56" s="305"/>
      <c r="AG56" s="303">
        <f>'1784a - Stavební část_02'!J29</f>
        <v>0</v>
      </c>
      <c r="AH56" s="304"/>
      <c r="AI56" s="304"/>
      <c r="AJ56" s="304"/>
      <c r="AK56" s="304"/>
      <c r="AL56" s="304"/>
      <c r="AM56" s="304"/>
      <c r="AN56" s="303">
        <f t="shared" si="1"/>
        <v>0</v>
      </c>
      <c r="AO56" s="304"/>
      <c r="AP56" s="304"/>
      <c r="AQ56" s="95" t="s">
        <v>85</v>
      </c>
      <c r="AR56" s="94"/>
      <c r="AS56" s="96">
        <v>0</v>
      </c>
      <c r="AT56" s="97">
        <f t="shared" si="0"/>
        <v>0</v>
      </c>
      <c r="AU56" s="98">
        <f>'1784a - Stavební část_02'!P94</f>
        <v>0</v>
      </c>
      <c r="AV56" s="97">
        <f>'1784a - Stavební část_02'!J32</f>
        <v>0</v>
      </c>
      <c r="AW56" s="97">
        <f>'1784a - Stavební část_02'!J33</f>
        <v>0</v>
      </c>
      <c r="AX56" s="97">
        <f>'1784a - Stavební část_02'!J34</f>
        <v>0</v>
      </c>
      <c r="AY56" s="97">
        <f>'1784a - Stavební část_02'!J35</f>
        <v>0</v>
      </c>
      <c r="AZ56" s="97">
        <f>'1784a - Stavební část_02'!F32</f>
        <v>0</v>
      </c>
      <c r="BA56" s="97">
        <f>'1784a - Stavební část_02'!F33</f>
        <v>0</v>
      </c>
      <c r="BB56" s="97">
        <f>'1784a - Stavební část_02'!F34</f>
        <v>0</v>
      </c>
      <c r="BC56" s="97">
        <f>'1784a - Stavební část_02'!F35</f>
        <v>0</v>
      </c>
      <c r="BD56" s="99">
        <f>'1784a - Stavební část_02'!F36</f>
        <v>0</v>
      </c>
      <c r="BT56" s="100" t="s">
        <v>82</v>
      </c>
      <c r="BV56" s="100" t="s">
        <v>75</v>
      </c>
      <c r="BW56" s="100" t="s">
        <v>93</v>
      </c>
      <c r="BX56" s="100" t="s">
        <v>92</v>
      </c>
      <c r="CL56" s="100" t="s">
        <v>5</v>
      </c>
    </row>
    <row r="57" spans="1:91" s="6" customFormat="1" ht="16.5" customHeight="1">
      <c r="A57" s="93" t="s">
        <v>83</v>
      </c>
      <c r="B57" s="94"/>
      <c r="C57" s="9"/>
      <c r="D57" s="9"/>
      <c r="E57" s="305" t="s">
        <v>94</v>
      </c>
      <c r="F57" s="305"/>
      <c r="G57" s="305"/>
      <c r="H57" s="305"/>
      <c r="I57" s="305"/>
      <c r="J57" s="9"/>
      <c r="K57" s="305" t="s">
        <v>88</v>
      </c>
      <c r="L57" s="305"/>
      <c r="M57" s="305"/>
      <c r="N57" s="305"/>
      <c r="O57" s="305"/>
      <c r="P57" s="305"/>
      <c r="Q57" s="305"/>
      <c r="R57" s="305"/>
      <c r="S57" s="305"/>
      <c r="T57" s="305"/>
      <c r="U57" s="305"/>
      <c r="V57" s="305"/>
      <c r="W57" s="305"/>
      <c r="X57" s="305"/>
      <c r="Y57" s="305"/>
      <c r="Z57" s="305"/>
      <c r="AA57" s="305"/>
      <c r="AB57" s="305"/>
      <c r="AC57" s="305"/>
      <c r="AD57" s="305"/>
      <c r="AE57" s="305"/>
      <c r="AF57" s="305"/>
      <c r="AG57" s="303">
        <f>'1784d - Elektroinstalace'!J29</f>
        <v>0</v>
      </c>
      <c r="AH57" s="304"/>
      <c r="AI57" s="304"/>
      <c r="AJ57" s="304"/>
      <c r="AK57" s="304"/>
      <c r="AL57" s="304"/>
      <c r="AM57" s="304"/>
      <c r="AN57" s="303">
        <f t="shared" si="1"/>
        <v>0</v>
      </c>
      <c r="AO57" s="304"/>
      <c r="AP57" s="304"/>
      <c r="AQ57" s="95" t="s">
        <v>85</v>
      </c>
      <c r="AR57" s="94"/>
      <c r="AS57" s="101">
        <v>0</v>
      </c>
      <c r="AT57" s="102">
        <f t="shared" si="0"/>
        <v>0</v>
      </c>
      <c r="AU57" s="103">
        <f>'1784d - Elektroinstalace'!P84</f>
        <v>0</v>
      </c>
      <c r="AV57" s="102">
        <f>'1784d - Elektroinstalace'!J32</f>
        <v>0</v>
      </c>
      <c r="AW57" s="102">
        <f>'1784d - Elektroinstalace'!J33</f>
        <v>0</v>
      </c>
      <c r="AX57" s="102">
        <f>'1784d - Elektroinstalace'!J34</f>
        <v>0</v>
      </c>
      <c r="AY57" s="102">
        <f>'1784d - Elektroinstalace'!J35</f>
        <v>0</v>
      </c>
      <c r="AZ57" s="102">
        <f>'1784d - Elektroinstalace'!F32</f>
        <v>0</v>
      </c>
      <c r="BA57" s="102">
        <f>'1784d - Elektroinstalace'!F33</f>
        <v>0</v>
      </c>
      <c r="BB57" s="102">
        <f>'1784d - Elektroinstalace'!F34</f>
        <v>0</v>
      </c>
      <c r="BC57" s="102">
        <f>'1784d - Elektroinstalace'!F35</f>
        <v>0</v>
      </c>
      <c r="BD57" s="104">
        <f>'1784d - Elektroinstalace'!F36</f>
        <v>0</v>
      </c>
      <c r="BT57" s="100" t="s">
        <v>82</v>
      </c>
      <c r="BV57" s="100" t="s">
        <v>75</v>
      </c>
      <c r="BW57" s="100" t="s">
        <v>95</v>
      </c>
      <c r="BX57" s="100" t="s">
        <v>92</v>
      </c>
      <c r="CL57" s="100" t="s">
        <v>5</v>
      </c>
    </row>
    <row r="58" spans="1:91" s="1" customFormat="1" ht="30" customHeight="1">
      <c r="B58" s="40"/>
      <c r="AR58" s="40"/>
    </row>
    <row r="59" spans="1:91" s="1" customFormat="1" ht="6.9" customHeight="1"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40"/>
    </row>
  </sheetData>
  <mergeCells count="6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E54:I54"/>
    <mergeCell ref="K54:AF54"/>
    <mergeCell ref="AR2:BE2"/>
    <mergeCell ref="AN57:AP57"/>
    <mergeCell ref="AG57:AM57"/>
    <mergeCell ref="E57:I57"/>
    <mergeCell ref="K57:AF57"/>
    <mergeCell ref="AG51:AM51"/>
    <mergeCell ref="AN51:AP51"/>
    <mergeCell ref="AN55:AP55"/>
    <mergeCell ref="AG55:AM55"/>
    <mergeCell ref="D55:H55"/>
    <mergeCell ref="J55:AF55"/>
    <mergeCell ref="AN56:AP56"/>
    <mergeCell ref="AG56:AM56"/>
    <mergeCell ref="E56:I56"/>
    <mergeCell ref="K56:AF56"/>
  </mergeCells>
  <hyperlinks>
    <hyperlink ref="K1:S1" location="C2" display="1) Rekapitulace stavby"/>
    <hyperlink ref="W1:AI1" location="C51" display="2) Rekapitulace objektů stavby a soupisů prací"/>
    <hyperlink ref="A53" location="'1784a - Stavební část'!C2" display="/"/>
    <hyperlink ref="A54" location="'1784b - Elektroinstalace'!C2" display="/"/>
    <hyperlink ref="A56" location="'1784a - Stavební část_02'!C2" display="/"/>
    <hyperlink ref="A57" location="'1784d - Elektroinstalace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95"/>
  <sheetViews>
    <sheetView showGridLines="0" workbookViewId="0">
      <pane ySplit="1" topLeftCell="A2" activePane="bottomLeft" state="frozen"/>
      <selection pane="bottomLeft" activeCell="C2" sqref="C2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5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106"/>
      <c r="C1" s="106"/>
      <c r="D1" s="107" t="s">
        <v>1</v>
      </c>
      <c r="E1" s="106"/>
      <c r="F1" s="108" t="s">
        <v>96</v>
      </c>
      <c r="G1" s="343" t="s">
        <v>97</v>
      </c>
      <c r="H1" s="343"/>
      <c r="I1" s="109"/>
      <c r="J1" s="108" t="s">
        <v>98</v>
      </c>
      <c r="K1" s="107" t="s">
        <v>99</v>
      </c>
      <c r="L1" s="108" t="s">
        <v>100</v>
      </c>
      <c r="M1" s="108"/>
      <c r="N1" s="108"/>
      <c r="O1" s="108"/>
      <c r="P1" s="108"/>
      <c r="Q1" s="108"/>
      <c r="R1" s="108"/>
      <c r="S1" s="108"/>
      <c r="T1" s="10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01" t="s">
        <v>8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23" t="s">
        <v>86</v>
      </c>
    </row>
    <row r="3" spans="1:70" ht="6.9" customHeight="1">
      <c r="B3" s="24"/>
      <c r="C3" s="25"/>
      <c r="D3" s="25"/>
      <c r="E3" s="25"/>
      <c r="F3" s="25"/>
      <c r="G3" s="25"/>
      <c r="H3" s="25"/>
      <c r="I3" s="110"/>
      <c r="J3" s="25"/>
      <c r="K3" s="26"/>
      <c r="AT3" s="23" t="s">
        <v>82</v>
      </c>
    </row>
    <row r="4" spans="1:70" ht="36.9" customHeight="1">
      <c r="B4" s="27"/>
      <c r="C4" s="28"/>
      <c r="D4" s="29" t="s">
        <v>101</v>
      </c>
      <c r="E4" s="28"/>
      <c r="F4" s="28"/>
      <c r="G4" s="28"/>
      <c r="H4" s="28"/>
      <c r="I4" s="111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11"/>
      <c r="J5" s="28"/>
      <c r="K5" s="30"/>
    </row>
    <row r="6" spans="1:70" ht="13.2">
      <c r="B6" s="27"/>
      <c r="C6" s="28"/>
      <c r="D6" s="36" t="s">
        <v>19</v>
      </c>
      <c r="E6" s="28"/>
      <c r="F6" s="28"/>
      <c r="G6" s="28"/>
      <c r="H6" s="28"/>
      <c r="I6" s="111"/>
      <c r="J6" s="28"/>
      <c r="K6" s="30"/>
    </row>
    <row r="7" spans="1:70" ht="16.5" customHeight="1">
      <c r="B7" s="27"/>
      <c r="C7" s="28"/>
      <c r="D7" s="28"/>
      <c r="E7" s="344" t="str">
        <f>'Rekapitulace stavby'!K6</f>
        <v>Areál pivovaru Kolín - veřejné osvětlení 
1. +2. + 3. etapa</v>
      </c>
      <c r="F7" s="350"/>
      <c r="G7" s="350"/>
      <c r="H7" s="350"/>
      <c r="I7" s="111"/>
      <c r="J7" s="28"/>
      <c r="K7" s="30"/>
    </row>
    <row r="8" spans="1:70" ht="13.2">
      <c r="B8" s="27"/>
      <c r="C8" s="28"/>
      <c r="D8" s="36" t="s">
        <v>102</v>
      </c>
      <c r="E8" s="28"/>
      <c r="F8" s="28"/>
      <c r="G8" s="28"/>
      <c r="H8" s="28"/>
      <c r="I8" s="111"/>
      <c r="J8" s="28"/>
      <c r="K8" s="30"/>
    </row>
    <row r="9" spans="1:70" s="1" customFormat="1" ht="16.5" customHeight="1">
      <c r="B9" s="40"/>
      <c r="C9" s="41"/>
      <c r="D9" s="41"/>
      <c r="E9" s="344" t="s">
        <v>103</v>
      </c>
      <c r="F9" s="345"/>
      <c r="G9" s="345"/>
      <c r="H9" s="345"/>
      <c r="I9" s="112"/>
      <c r="J9" s="41"/>
      <c r="K9" s="44"/>
    </row>
    <row r="10" spans="1:70" s="1" customFormat="1" ht="13.2">
      <c r="B10" s="40"/>
      <c r="C10" s="41"/>
      <c r="D10" s="36" t="s">
        <v>104</v>
      </c>
      <c r="E10" s="41"/>
      <c r="F10" s="41"/>
      <c r="G10" s="41"/>
      <c r="H10" s="41"/>
      <c r="I10" s="112"/>
      <c r="J10" s="41"/>
      <c r="K10" s="44"/>
    </row>
    <row r="11" spans="1:70" s="1" customFormat="1" ht="36.9" customHeight="1">
      <c r="B11" s="40"/>
      <c r="C11" s="41"/>
      <c r="D11" s="41"/>
      <c r="E11" s="346" t="s">
        <v>105</v>
      </c>
      <c r="F11" s="345"/>
      <c r="G11" s="345"/>
      <c r="H11" s="345"/>
      <c r="I11" s="112"/>
      <c r="J11" s="41"/>
      <c r="K11" s="44"/>
    </row>
    <row r="12" spans="1:70" s="1" customFormat="1">
      <c r="B12" s="40"/>
      <c r="C12" s="41"/>
      <c r="D12" s="41"/>
      <c r="E12" s="41"/>
      <c r="F12" s="41"/>
      <c r="G12" s="41"/>
      <c r="H12" s="41"/>
      <c r="I12" s="112"/>
      <c r="J12" s="41"/>
      <c r="K12" s="44"/>
    </row>
    <row r="13" spans="1:70" s="1" customFormat="1" ht="14.4" customHeight="1">
      <c r="B13" s="40"/>
      <c r="C13" s="41"/>
      <c r="D13" s="36" t="s">
        <v>20</v>
      </c>
      <c r="E13" s="41"/>
      <c r="F13" s="34" t="s">
        <v>5</v>
      </c>
      <c r="G13" s="41"/>
      <c r="H13" s="41"/>
      <c r="I13" s="113" t="s">
        <v>21</v>
      </c>
      <c r="J13" s="34" t="s">
        <v>5</v>
      </c>
      <c r="K13" s="44"/>
    </row>
    <row r="14" spans="1:70" s="1" customFormat="1" ht="14.4" customHeight="1">
      <c r="B14" s="40"/>
      <c r="C14" s="41"/>
      <c r="D14" s="36" t="s">
        <v>22</v>
      </c>
      <c r="E14" s="41"/>
      <c r="F14" s="34" t="s">
        <v>23</v>
      </c>
      <c r="G14" s="41"/>
      <c r="H14" s="41"/>
      <c r="I14" s="113" t="s">
        <v>24</v>
      </c>
      <c r="J14" s="114" t="str">
        <f>'Rekapitulace stavby'!AN8</f>
        <v>14. 12. 2017</v>
      </c>
      <c r="K14" s="44"/>
    </row>
    <row r="15" spans="1:70" s="1" customFormat="1" ht="10.95" customHeight="1">
      <c r="B15" s="40"/>
      <c r="C15" s="41"/>
      <c r="D15" s="41"/>
      <c r="E15" s="41"/>
      <c r="F15" s="41"/>
      <c r="G15" s="41"/>
      <c r="H15" s="41"/>
      <c r="I15" s="112"/>
      <c r="J15" s="41"/>
      <c r="K15" s="44"/>
    </row>
    <row r="16" spans="1:70" s="1" customFormat="1" ht="14.4" customHeight="1">
      <c r="B16" s="40"/>
      <c r="C16" s="41"/>
      <c r="D16" s="36" t="s">
        <v>26</v>
      </c>
      <c r="E16" s="41"/>
      <c r="F16" s="41"/>
      <c r="G16" s="41"/>
      <c r="H16" s="41"/>
      <c r="I16" s="113" t="s">
        <v>27</v>
      </c>
      <c r="J16" s="34" t="s">
        <v>5</v>
      </c>
      <c r="K16" s="44"/>
    </row>
    <row r="17" spans="2:11" s="1" customFormat="1" ht="18" customHeight="1">
      <c r="B17" s="40"/>
      <c r="C17" s="41"/>
      <c r="D17" s="41"/>
      <c r="E17" s="34" t="s">
        <v>28</v>
      </c>
      <c r="F17" s="41"/>
      <c r="G17" s="41"/>
      <c r="H17" s="41"/>
      <c r="I17" s="113" t="s">
        <v>29</v>
      </c>
      <c r="J17" s="34" t="s">
        <v>5</v>
      </c>
      <c r="K17" s="44"/>
    </row>
    <row r="18" spans="2:11" s="1" customFormat="1" ht="6.9" customHeight="1">
      <c r="B18" s="40"/>
      <c r="C18" s="41"/>
      <c r="D18" s="41"/>
      <c r="E18" s="41"/>
      <c r="F18" s="41"/>
      <c r="G18" s="41"/>
      <c r="H18" s="41"/>
      <c r="I18" s="112"/>
      <c r="J18" s="41"/>
      <c r="K18" s="44"/>
    </row>
    <row r="19" spans="2:11" s="1" customFormat="1" ht="14.4" customHeight="1">
      <c r="B19" s="40"/>
      <c r="C19" s="41"/>
      <c r="D19" s="36" t="s">
        <v>30</v>
      </c>
      <c r="E19" s="41"/>
      <c r="F19" s="41"/>
      <c r="G19" s="41"/>
      <c r="H19" s="41"/>
      <c r="I19" s="113" t="s">
        <v>27</v>
      </c>
      <c r="J19" s="34" t="str">
        <f>IF('Rekapitulace stavby'!AN13="Vyplň údaj","",IF('Rekapitulace stavby'!AN13="","",'Rekapitulace stavby'!AN13))</f>
        <v/>
      </c>
      <c r="K19" s="44"/>
    </row>
    <row r="20" spans="2:11" s="1" customFormat="1" ht="18" customHeight="1">
      <c r="B20" s="40"/>
      <c r="C20" s="41"/>
      <c r="D20" s="41"/>
      <c r="E20" s="34" t="str">
        <f>IF('Rekapitulace stavby'!E14="Vyplň údaj","",IF('Rekapitulace stavby'!E14="","",'Rekapitulace stavby'!E14))</f>
        <v/>
      </c>
      <c r="F20" s="41"/>
      <c r="G20" s="41"/>
      <c r="H20" s="41"/>
      <c r="I20" s="113" t="s">
        <v>29</v>
      </c>
      <c r="J20" s="34" t="str">
        <f>IF('Rekapitulace stavby'!AN14="Vyplň údaj","",IF('Rekapitulace stavby'!AN14="","",'Rekapitulace stavby'!AN14))</f>
        <v/>
      </c>
      <c r="K20" s="44"/>
    </row>
    <row r="21" spans="2:11" s="1" customFormat="1" ht="6.9" customHeight="1">
      <c r="B21" s="40"/>
      <c r="C21" s="41"/>
      <c r="D21" s="41"/>
      <c r="E21" s="41"/>
      <c r="F21" s="41"/>
      <c r="G21" s="41"/>
      <c r="H21" s="41"/>
      <c r="I21" s="112"/>
      <c r="J21" s="41"/>
      <c r="K21" s="44"/>
    </row>
    <row r="22" spans="2:11" s="1" customFormat="1" ht="14.4" customHeight="1">
      <c r="B22" s="40"/>
      <c r="C22" s="41"/>
      <c r="D22" s="36" t="s">
        <v>32</v>
      </c>
      <c r="E22" s="41"/>
      <c r="F22" s="41"/>
      <c r="G22" s="41"/>
      <c r="H22" s="41"/>
      <c r="I22" s="113" t="s">
        <v>27</v>
      </c>
      <c r="J22" s="34" t="s">
        <v>33</v>
      </c>
      <c r="K22" s="44"/>
    </row>
    <row r="23" spans="2:11" s="1" customFormat="1" ht="18" customHeight="1">
      <c r="B23" s="40"/>
      <c r="C23" s="41"/>
      <c r="D23" s="41"/>
      <c r="E23" s="34" t="s">
        <v>34</v>
      </c>
      <c r="F23" s="41"/>
      <c r="G23" s="41"/>
      <c r="H23" s="41"/>
      <c r="I23" s="113" t="s">
        <v>29</v>
      </c>
      <c r="J23" s="34" t="s">
        <v>35</v>
      </c>
      <c r="K23" s="44"/>
    </row>
    <row r="24" spans="2:11" s="1" customFormat="1" ht="6.9" customHeight="1">
      <c r="B24" s="40"/>
      <c r="C24" s="41"/>
      <c r="D24" s="41"/>
      <c r="E24" s="41"/>
      <c r="F24" s="41"/>
      <c r="G24" s="41"/>
      <c r="H24" s="41"/>
      <c r="I24" s="112"/>
      <c r="J24" s="41"/>
      <c r="K24" s="44"/>
    </row>
    <row r="25" spans="2:11" s="1" customFormat="1" ht="14.4" customHeight="1">
      <c r="B25" s="40"/>
      <c r="C25" s="41"/>
      <c r="D25" s="36" t="s">
        <v>37</v>
      </c>
      <c r="E25" s="41"/>
      <c r="F25" s="41"/>
      <c r="G25" s="41"/>
      <c r="H25" s="41"/>
      <c r="I25" s="112"/>
      <c r="J25" s="41"/>
      <c r="K25" s="44"/>
    </row>
    <row r="26" spans="2:11" s="7" customFormat="1" ht="16.5" customHeight="1">
      <c r="B26" s="115"/>
      <c r="C26" s="116"/>
      <c r="D26" s="116"/>
      <c r="E26" s="338" t="s">
        <v>5</v>
      </c>
      <c r="F26" s="338"/>
      <c r="G26" s="338"/>
      <c r="H26" s="338"/>
      <c r="I26" s="117"/>
      <c r="J26" s="116"/>
      <c r="K26" s="118"/>
    </row>
    <row r="27" spans="2:11" s="1" customFormat="1" ht="6.9" customHeight="1">
      <c r="B27" s="40"/>
      <c r="C27" s="41"/>
      <c r="D27" s="41"/>
      <c r="E27" s="41"/>
      <c r="F27" s="41"/>
      <c r="G27" s="41"/>
      <c r="H27" s="41"/>
      <c r="I27" s="112"/>
      <c r="J27" s="41"/>
      <c r="K27" s="44"/>
    </row>
    <row r="28" spans="2:11" s="1" customFormat="1" ht="6.9" customHeight="1">
      <c r="B28" s="40"/>
      <c r="C28" s="41"/>
      <c r="D28" s="67"/>
      <c r="E28" s="67"/>
      <c r="F28" s="67"/>
      <c r="G28" s="67"/>
      <c r="H28" s="67"/>
      <c r="I28" s="119"/>
      <c r="J28" s="67"/>
      <c r="K28" s="120"/>
    </row>
    <row r="29" spans="2:11" s="1" customFormat="1" ht="25.35" customHeight="1">
      <c r="B29" s="40"/>
      <c r="C29" s="41"/>
      <c r="D29" s="121" t="s">
        <v>39</v>
      </c>
      <c r="E29" s="41"/>
      <c r="F29" s="41"/>
      <c r="G29" s="41"/>
      <c r="H29" s="41"/>
      <c r="I29" s="112"/>
      <c r="J29" s="122">
        <f>ROUND(J95,2)</f>
        <v>0</v>
      </c>
      <c r="K29" s="44"/>
    </row>
    <row r="30" spans="2:11" s="1" customFormat="1" ht="6.9" customHeight="1">
      <c r="B30" s="40"/>
      <c r="C30" s="41"/>
      <c r="D30" s="67"/>
      <c r="E30" s="67"/>
      <c r="F30" s="67"/>
      <c r="G30" s="67"/>
      <c r="H30" s="67"/>
      <c r="I30" s="119"/>
      <c r="J30" s="67"/>
      <c r="K30" s="120"/>
    </row>
    <row r="31" spans="2:11" s="1" customFormat="1" ht="14.4" customHeight="1">
      <c r="B31" s="40"/>
      <c r="C31" s="41"/>
      <c r="D31" s="41"/>
      <c r="E31" s="41"/>
      <c r="F31" s="45" t="s">
        <v>41</v>
      </c>
      <c r="G31" s="41"/>
      <c r="H31" s="41"/>
      <c r="I31" s="123" t="s">
        <v>40</v>
      </c>
      <c r="J31" s="45" t="s">
        <v>42</v>
      </c>
      <c r="K31" s="44"/>
    </row>
    <row r="32" spans="2:11" s="1" customFormat="1" ht="14.4" customHeight="1">
      <c r="B32" s="40"/>
      <c r="C32" s="41"/>
      <c r="D32" s="48" t="s">
        <v>43</v>
      </c>
      <c r="E32" s="48" t="s">
        <v>44</v>
      </c>
      <c r="F32" s="124">
        <f>ROUND(SUM(BE95:BE194), 2)</f>
        <v>0</v>
      </c>
      <c r="G32" s="41"/>
      <c r="H32" s="41"/>
      <c r="I32" s="125">
        <v>0.21</v>
      </c>
      <c r="J32" s="124">
        <f>ROUND(ROUND((SUM(BE95:BE194)), 2)*I32, 2)</f>
        <v>0</v>
      </c>
      <c r="K32" s="44"/>
    </row>
    <row r="33" spans="2:11" s="1" customFormat="1" ht="14.4" customHeight="1">
      <c r="B33" s="40"/>
      <c r="C33" s="41"/>
      <c r="D33" s="41"/>
      <c r="E33" s="48" t="s">
        <v>45</v>
      </c>
      <c r="F33" s="124">
        <f>ROUND(SUM(BF95:BF194), 2)</f>
        <v>0</v>
      </c>
      <c r="G33" s="41"/>
      <c r="H33" s="41"/>
      <c r="I33" s="125">
        <v>0.15</v>
      </c>
      <c r="J33" s="124">
        <f>ROUND(ROUND((SUM(BF95:BF194)), 2)*I33, 2)</f>
        <v>0</v>
      </c>
      <c r="K33" s="44"/>
    </row>
    <row r="34" spans="2:11" s="1" customFormat="1" ht="14.4" hidden="1" customHeight="1">
      <c r="B34" s="40"/>
      <c r="C34" s="41"/>
      <c r="D34" s="41"/>
      <c r="E34" s="48" t="s">
        <v>46</v>
      </c>
      <c r="F34" s="124">
        <f>ROUND(SUM(BG95:BG194), 2)</f>
        <v>0</v>
      </c>
      <c r="G34" s="41"/>
      <c r="H34" s="41"/>
      <c r="I34" s="125">
        <v>0.21</v>
      </c>
      <c r="J34" s="124">
        <v>0</v>
      </c>
      <c r="K34" s="44"/>
    </row>
    <row r="35" spans="2:11" s="1" customFormat="1" ht="14.4" hidden="1" customHeight="1">
      <c r="B35" s="40"/>
      <c r="C35" s="41"/>
      <c r="D35" s="41"/>
      <c r="E35" s="48" t="s">
        <v>47</v>
      </c>
      <c r="F35" s="124">
        <f>ROUND(SUM(BH95:BH194), 2)</f>
        <v>0</v>
      </c>
      <c r="G35" s="41"/>
      <c r="H35" s="41"/>
      <c r="I35" s="125">
        <v>0.15</v>
      </c>
      <c r="J35" s="124">
        <v>0</v>
      </c>
      <c r="K35" s="44"/>
    </row>
    <row r="36" spans="2:11" s="1" customFormat="1" ht="14.4" hidden="1" customHeight="1">
      <c r="B36" s="40"/>
      <c r="C36" s="41"/>
      <c r="D36" s="41"/>
      <c r="E36" s="48" t="s">
        <v>48</v>
      </c>
      <c r="F36" s="124">
        <f>ROUND(SUM(BI95:BI194), 2)</f>
        <v>0</v>
      </c>
      <c r="G36" s="41"/>
      <c r="H36" s="41"/>
      <c r="I36" s="125">
        <v>0</v>
      </c>
      <c r="J36" s="124">
        <v>0</v>
      </c>
      <c r="K36" s="44"/>
    </row>
    <row r="37" spans="2:11" s="1" customFormat="1" ht="6.9" customHeight="1">
      <c r="B37" s="40"/>
      <c r="C37" s="41"/>
      <c r="D37" s="41"/>
      <c r="E37" s="41"/>
      <c r="F37" s="41"/>
      <c r="G37" s="41"/>
      <c r="H37" s="41"/>
      <c r="I37" s="112"/>
      <c r="J37" s="41"/>
      <c r="K37" s="44"/>
    </row>
    <row r="38" spans="2:11" s="1" customFormat="1" ht="25.35" customHeight="1">
      <c r="B38" s="40"/>
      <c r="C38" s="126"/>
      <c r="D38" s="127" t="s">
        <v>49</v>
      </c>
      <c r="E38" s="70"/>
      <c r="F38" s="70"/>
      <c r="G38" s="128" t="s">
        <v>50</v>
      </c>
      <c r="H38" s="129" t="s">
        <v>51</v>
      </c>
      <c r="I38" s="130"/>
      <c r="J38" s="131">
        <f>SUM(J29:J36)</f>
        <v>0</v>
      </c>
      <c r="K38" s="132"/>
    </row>
    <row r="39" spans="2:11" s="1" customFormat="1" ht="14.4" customHeight="1">
      <c r="B39" s="55"/>
      <c r="C39" s="56"/>
      <c r="D39" s="56"/>
      <c r="E39" s="56"/>
      <c r="F39" s="56"/>
      <c r="G39" s="56"/>
      <c r="H39" s="56"/>
      <c r="I39" s="133"/>
      <c r="J39" s="56"/>
      <c r="K39" s="57"/>
    </row>
    <row r="43" spans="2:11" s="1" customFormat="1" ht="6.9" customHeight="1">
      <c r="B43" s="58"/>
      <c r="C43" s="59"/>
      <c r="D43" s="59"/>
      <c r="E43" s="59"/>
      <c r="F43" s="59"/>
      <c r="G43" s="59"/>
      <c r="H43" s="59"/>
      <c r="I43" s="134"/>
      <c r="J43" s="59"/>
      <c r="K43" s="135"/>
    </row>
    <row r="44" spans="2:11" s="1" customFormat="1" ht="36.9" customHeight="1">
      <c r="B44" s="40"/>
      <c r="C44" s="29" t="s">
        <v>106</v>
      </c>
      <c r="D44" s="41"/>
      <c r="E44" s="41"/>
      <c r="F44" s="41"/>
      <c r="G44" s="41"/>
      <c r="H44" s="41"/>
      <c r="I44" s="112"/>
      <c r="J44" s="41"/>
      <c r="K44" s="44"/>
    </row>
    <row r="45" spans="2:11" s="1" customFormat="1" ht="6.9" customHeight="1">
      <c r="B45" s="40"/>
      <c r="C45" s="41"/>
      <c r="D45" s="41"/>
      <c r="E45" s="41"/>
      <c r="F45" s="41"/>
      <c r="G45" s="41"/>
      <c r="H45" s="41"/>
      <c r="I45" s="112"/>
      <c r="J45" s="41"/>
      <c r="K45" s="44"/>
    </row>
    <row r="46" spans="2:11" s="1" customFormat="1" ht="14.4" customHeight="1">
      <c r="B46" s="40"/>
      <c r="C46" s="36" t="s">
        <v>19</v>
      </c>
      <c r="D46" s="41"/>
      <c r="E46" s="41"/>
      <c r="F46" s="41"/>
      <c r="G46" s="41"/>
      <c r="H46" s="41"/>
      <c r="I46" s="112"/>
      <c r="J46" s="41"/>
      <c r="K46" s="44"/>
    </row>
    <row r="47" spans="2:11" s="1" customFormat="1" ht="16.5" customHeight="1">
      <c r="B47" s="40"/>
      <c r="C47" s="41"/>
      <c r="D47" s="41"/>
      <c r="E47" s="344" t="str">
        <f>E7</f>
        <v>Areál pivovaru Kolín - veřejné osvětlení 
1. +2. + 3. etapa</v>
      </c>
      <c r="F47" s="350"/>
      <c r="G47" s="350"/>
      <c r="H47" s="350"/>
      <c r="I47" s="112"/>
      <c r="J47" s="41"/>
      <c r="K47" s="44"/>
    </row>
    <row r="48" spans="2:11" ht="13.2">
      <c r="B48" s="27"/>
      <c r="C48" s="36" t="s">
        <v>102</v>
      </c>
      <c r="D48" s="28"/>
      <c r="E48" s="28"/>
      <c r="F48" s="28"/>
      <c r="G48" s="28"/>
      <c r="H48" s="28"/>
      <c r="I48" s="111"/>
      <c r="J48" s="28"/>
      <c r="K48" s="30"/>
    </row>
    <row r="49" spans="2:47" s="1" customFormat="1" ht="16.5" customHeight="1">
      <c r="B49" s="40"/>
      <c r="C49" s="41"/>
      <c r="D49" s="41"/>
      <c r="E49" s="344" t="s">
        <v>103</v>
      </c>
      <c r="F49" s="345"/>
      <c r="G49" s="345"/>
      <c r="H49" s="345"/>
      <c r="I49" s="112"/>
      <c r="J49" s="41"/>
      <c r="K49" s="44"/>
    </row>
    <row r="50" spans="2:47" s="1" customFormat="1" ht="14.4" customHeight="1">
      <c r="B50" s="40"/>
      <c r="C50" s="36" t="s">
        <v>104</v>
      </c>
      <c r="D50" s="41"/>
      <c r="E50" s="41"/>
      <c r="F50" s="41"/>
      <c r="G50" s="41"/>
      <c r="H50" s="41"/>
      <c r="I50" s="112"/>
      <c r="J50" s="41"/>
      <c r="K50" s="44"/>
    </row>
    <row r="51" spans="2:47" s="1" customFormat="1" ht="17.25" customHeight="1">
      <c r="B51" s="40"/>
      <c r="C51" s="41"/>
      <c r="D51" s="41"/>
      <c r="E51" s="346" t="str">
        <f>E11</f>
        <v>1784a - Stavební část</v>
      </c>
      <c r="F51" s="345"/>
      <c r="G51" s="345"/>
      <c r="H51" s="345"/>
      <c r="I51" s="112"/>
      <c r="J51" s="41"/>
      <c r="K51" s="44"/>
    </row>
    <row r="52" spans="2:47" s="1" customFormat="1" ht="6.9" customHeight="1">
      <c r="B52" s="40"/>
      <c r="C52" s="41"/>
      <c r="D52" s="41"/>
      <c r="E52" s="41"/>
      <c r="F52" s="41"/>
      <c r="G52" s="41"/>
      <c r="H52" s="41"/>
      <c r="I52" s="112"/>
      <c r="J52" s="41"/>
      <c r="K52" s="44"/>
    </row>
    <row r="53" spans="2:47" s="1" customFormat="1" ht="18" customHeight="1">
      <c r="B53" s="40"/>
      <c r="C53" s="36" t="s">
        <v>22</v>
      </c>
      <c r="D53" s="41"/>
      <c r="E53" s="41"/>
      <c r="F53" s="34" t="str">
        <f>F14</f>
        <v>Areál pivovaru Kolín</v>
      </c>
      <c r="G53" s="41"/>
      <c r="H53" s="41"/>
      <c r="I53" s="113" t="s">
        <v>24</v>
      </c>
      <c r="J53" s="114" t="str">
        <f>IF(J14="","",J14)</f>
        <v>14. 12. 2017</v>
      </c>
      <c r="K53" s="44"/>
    </row>
    <row r="54" spans="2:47" s="1" customFormat="1" ht="6.9" customHeight="1">
      <c r="B54" s="40"/>
      <c r="C54" s="41"/>
      <c r="D54" s="41"/>
      <c r="E54" s="41"/>
      <c r="F54" s="41"/>
      <c r="G54" s="41"/>
      <c r="H54" s="41"/>
      <c r="I54" s="112"/>
      <c r="J54" s="41"/>
      <c r="K54" s="44"/>
    </row>
    <row r="55" spans="2:47" s="1" customFormat="1" ht="13.2">
      <c r="B55" s="40"/>
      <c r="C55" s="36" t="s">
        <v>26</v>
      </c>
      <c r="D55" s="41"/>
      <c r="E55" s="41"/>
      <c r="F55" s="34" t="str">
        <f>E17</f>
        <v>Město Kolín, Karlovo náměstí 78, Kolín I</v>
      </c>
      <c r="G55" s="41"/>
      <c r="H55" s="41"/>
      <c r="I55" s="113" t="s">
        <v>32</v>
      </c>
      <c r="J55" s="338" t="str">
        <f>E23</f>
        <v>AZ PROJECT s.r.o., Plynárenská 830, Kolín IV</v>
      </c>
      <c r="K55" s="44"/>
    </row>
    <row r="56" spans="2:47" s="1" customFormat="1" ht="14.4" customHeight="1">
      <c r="B56" s="40"/>
      <c r="C56" s="36" t="s">
        <v>30</v>
      </c>
      <c r="D56" s="41"/>
      <c r="E56" s="41"/>
      <c r="F56" s="34" t="str">
        <f>IF(E20="","",E20)</f>
        <v/>
      </c>
      <c r="G56" s="41"/>
      <c r="H56" s="41"/>
      <c r="I56" s="112"/>
      <c r="J56" s="347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12"/>
      <c r="J57" s="41"/>
      <c r="K57" s="44"/>
    </row>
    <row r="58" spans="2:47" s="1" customFormat="1" ht="29.25" customHeight="1">
      <c r="B58" s="40"/>
      <c r="C58" s="136" t="s">
        <v>107</v>
      </c>
      <c r="D58" s="126"/>
      <c r="E58" s="126"/>
      <c r="F58" s="126"/>
      <c r="G58" s="126"/>
      <c r="H58" s="126"/>
      <c r="I58" s="137"/>
      <c r="J58" s="138" t="s">
        <v>108</v>
      </c>
      <c r="K58" s="139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12"/>
      <c r="J59" s="41"/>
      <c r="K59" s="44"/>
    </row>
    <row r="60" spans="2:47" s="1" customFormat="1" ht="29.25" customHeight="1">
      <c r="B60" s="40"/>
      <c r="C60" s="140" t="s">
        <v>109</v>
      </c>
      <c r="D60" s="41"/>
      <c r="E60" s="41"/>
      <c r="F60" s="41"/>
      <c r="G60" s="41"/>
      <c r="H60" s="41"/>
      <c r="I60" s="112"/>
      <c r="J60" s="122">
        <f>J95</f>
        <v>0</v>
      </c>
      <c r="K60" s="44"/>
      <c r="AU60" s="23" t="s">
        <v>110</v>
      </c>
    </row>
    <row r="61" spans="2:47" s="8" customFormat="1" ht="24.9" customHeight="1">
      <c r="B61" s="141"/>
      <c r="C61" s="142"/>
      <c r="D61" s="143" t="s">
        <v>111</v>
      </c>
      <c r="E61" s="144"/>
      <c r="F61" s="144"/>
      <c r="G61" s="144"/>
      <c r="H61" s="144"/>
      <c r="I61" s="145"/>
      <c r="J61" s="146">
        <f>J96</f>
        <v>0</v>
      </c>
      <c r="K61" s="147"/>
    </row>
    <row r="62" spans="2:47" s="9" customFormat="1" ht="19.95" customHeight="1">
      <c r="B62" s="148"/>
      <c r="C62" s="149"/>
      <c r="D62" s="150" t="s">
        <v>112</v>
      </c>
      <c r="E62" s="151"/>
      <c r="F62" s="151"/>
      <c r="G62" s="151"/>
      <c r="H62" s="151"/>
      <c r="I62" s="152"/>
      <c r="J62" s="153">
        <f>J97</f>
        <v>0</v>
      </c>
      <c r="K62" s="154"/>
    </row>
    <row r="63" spans="2:47" s="9" customFormat="1" ht="19.95" customHeight="1">
      <c r="B63" s="148"/>
      <c r="C63" s="149"/>
      <c r="D63" s="150" t="s">
        <v>113</v>
      </c>
      <c r="E63" s="151"/>
      <c r="F63" s="151"/>
      <c r="G63" s="151"/>
      <c r="H63" s="151"/>
      <c r="I63" s="152"/>
      <c r="J63" s="153">
        <f>J138</f>
        <v>0</v>
      </c>
      <c r="K63" s="154"/>
    </row>
    <row r="64" spans="2:47" s="9" customFormat="1" ht="19.95" customHeight="1">
      <c r="B64" s="148"/>
      <c r="C64" s="149"/>
      <c r="D64" s="150" t="s">
        <v>114</v>
      </c>
      <c r="E64" s="151"/>
      <c r="F64" s="151"/>
      <c r="G64" s="151"/>
      <c r="H64" s="151"/>
      <c r="I64" s="152"/>
      <c r="J64" s="153">
        <f>J141</f>
        <v>0</v>
      </c>
      <c r="K64" s="154"/>
    </row>
    <row r="65" spans="2:12" s="9" customFormat="1" ht="19.95" customHeight="1">
      <c r="B65" s="148"/>
      <c r="C65" s="149"/>
      <c r="D65" s="150" t="s">
        <v>115</v>
      </c>
      <c r="E65" s="151"/>
      <c r="F65" s="151"/>
      <c r="G65" s="151"/>
      <c r="H65" s="151"/>
      <c r="I65" s="152"/>
      <c r="J65" s="153">
        <f>J144</f>
        <v>0</v>
      </c>
      <c r="K65" s="154"/>
    </row>
    <row r="66" spans="2:12" s="9" customFormat="1" ht="19.95" customHeight="1">
      <c r="B66" s="148"/>
      <c r="C66" s="149"/>
      <c r="D66" s="150" t="s">
        <v>116</v>
      </c>
      <c r="E66" s="151"/>
      <c r="F66" s="151"/>
      <c r="G66" s="151"/>
      <c r="H66" s="151"/>
      <c r="I66" s="152"/>
      <c r="J66" s="153">
        <f>J147</f>
        <v>0</v>
      </c>
      <c r="K66" s="154"/>
    </row>
    <row r="67" spans="2:12" s="9" customFormat="1" ht="19.95" customHeight="1">
      <c r="B67" s="148"/>
      <c r="C67" s="149"/>
      <c r="D67" s="150" t="s">
        <v>117</v>
      </c>
      <c r="E67" s="151"/>
      <c r="F67" s="151"/>
      <c r="G67" s="151"/>
      <c r="H67" s="151"/>
      <c r="I67" s="152"/>
      <c r="J67" s="153">
        <f>J157</f>
        <v>0</v>
      </c>
      <c r="K67" s="154"/>
    </row>
    <row r="68" spans="2:12" s="9" customFormat="1" ht="19.95" customHeight="1">
      <c r="B68" s="148"/>
      <c r="C68" s="149"/>
      <c r="D68" s="150" t="s">
        <v>118</v>
      </c>
      <c r="E68" s="151"/>
      <c r="F68" s="151"/>
      <c r="G68" s="151"/>
      <c r="H68" s="151"/>
      <c r="I68" s="152"/>
      <c r="J68" s="153">
        <f>J160</f>
        <v>0</v>
      </c>
      <c r="K68" s="154"/>
    </row>
    <row r="69" spans="2:12" s="9" customFormat="1" ht="19.95" customHeight="1">
      <c r="B69" s="148"/>
      <c r="C69" s="149"/>
      <c r="D69" s="150" t="s">
        <v>119</v>
      </c>
      <c r="E69" s="151"/>
      <c r="F69" s="151"/>
      <c r="G69" s="151"/>
      <c r="H69" s="151"/>
      <c r="I69" s="152"/>
      <c r="J69" s="153">
        <f>J163</f>
        <v>0</v>
      </c>
      <c r="K69" s="154"/>
    </row>
    <row r="70" spans="2:12" s="9" customFormat="1" ht="19.95" customHeight="1">
      <c r="B70" s="148"/>
      <c r="C70" s="149"/>
      <c r="D70" s="150" t="s">
        <v>120</v>
      </c>
      <c r="E70" s="151"/>
      <c r="F70" s="151"/>
      <c r="G70" s="151"/>
      <c r="H70" s="151"/>
      <c r="I70" s="152"/>
      <c r="J70" s="153">
        <f>J180</f>
        <v>0</v>
      </c>
      <c r="K70" s="154"/>
    </row>
    <row r="71" spans="2:12" s="9" customFormat="1" ht="19.95" customHeight="1">
      <c r="B71" s="148"/>
      <c r="C71" s="149"/>
      <c r="D71" s="150" t="s">
        <v>121</v>
      </c>
      <c r="E71" s="151"/>
      <c r="F71" s="151"/>
      <c r="G71" s="151"/>
      <c r="H71" s="151"/>
      <c r="I71" s="152"/>
      <c r="J71" s="153">
        <f>J190</f>
        <v>0</v>
      </c>
      <c r="K71" s="154"/>
    </row>
    <row r="72" spans="2:12" s="8" customFormat="1" ht="24.9" customHeight="1">
      <c r="B72" s="141"/>
      <c r="C72" s="142"/>
      <c r="D72" s="143" t="s">
        <v>122</v>
      </c>
      <c r="E72" s="144"/>
      <c r="F72" s="144"/>
      <c r="G72" s="144"/>
      <c r="H72" s="144"/>
      <c r="I72" s="145"/>
      <c r="J72" s="146">
        <f>J192</f>
        <v>0</v>
      </c>
      <c r="K72" s="147"/>
    </row>
    <row r="73" spans="2:12" s="9" customFormat="1" ht="19.95" customHeight="1">
      <c r="B73" s="148"/>
      <c r="C73" s="149"/>
      <c r="D73" s="150" t="s">
        <v>123</v>
      </c>
      <c r="E73" s="151"/>
      <c r="F73" s="151"/>
      <c r="G73" s="151"/>
      <c r="H73" s="151"/>
      <c r="I73" s="152"/>
      <c r="J73" s="153">
        <f>J193</f>
        <v>0</v>
      </c>
      <c r="K73" s="154"/>
    </row>
    <row r="74" spans="2:12" s="1" customFormat="1" ht="21.75" customHeight="1">
      <c r="B74" s="40"/>
      <c r="C74" s="41"/>
      <c r="D74" s="41"/>
      <c r="E74" s="41"/>
      <c r="F74" s="41"/>
      <c r="G74" s="41"/>
      <c r="H74" s="41"/>
      <c r="I74" s="112"/>
      <c r="J74" s="41"/>
      <c r="K74" s="44"/>
    </row>
    <row r="75" spans="2:12" s="1" customFormat="1" ht="6.9" customHeight="1">
      <c r="B75" s="55"/>
      <c r="C75" s="56"/>
      <c r="D75" s="56"/>
      <c r="E75" s="56"/>
      <c r="F75" s="56"/>
      <c r="G75" s="56"/>
      <c r="H75" s="56"/>
      <c r="I75" s="133"/>
      <c r="J75" s="56"/>
      <c r="K75" s="57"/>
    </row>
    <row r="79" spans="2:12" s="1" customFormat="1" ht="6.9" customHeight="1">
      <c r="B79" s="58"/>
      <c r="C79" s="59"/>
      <c r="D79" s="59"/>
      <c r="E79" s="59"/>
      <c r="F79" s="59"/>
      <c r="G79" s="59"/>
      <c r="H79" s="59"/>
      <c r="I79" s="134"/>
      <c r="J79" s="59"/>
      <c r="K79" s="59"/>
      <c r="L79" s="40"/>
    </row>
    <row r="80" spans="2:12" s="1" customFormat="1" ht="36.9" customHeight="1">
      <c r="B80" s="40"/>
      <c r="C80" s="60" t="s">
        <v>124</v>
      </c>
      <c r="L80" s="40"/>
    </row>
    <row r="81" spans="2:63" s="1" customFormat="1" ht="6.9" customHeight="1">
      <c r="B81" s="40"/>
      <c r="L81" s="40"/>
    </row>
    <row r="82" spans="2:63" s="1" customFormat="1" ht="14.4" customHeight="1">
      <c r="B82" s="40"/>
      <c r="C82" s="62" t="s">
        <v>19</v>
      </c>
      <c r="L82" s="40"/>
    </row>
    <row r="83" spans="2:63" s="1" customFormat="1" ht="16.5" customHeight="1">
      <c r="B83" s="40"/>
      <c r="E83" s="348" t="str">
        <f>E7</f>
        <v>Areál pivovaru Kolín - veřejné osvětlení 
1. +2. + 3. etapa</v>
      </c>
      <c r="F83" s="349"/>
      <c r="G83" s="349"/>
      <c r="H83" s="349"/>
      <c r="L83" s="40"/>
    </row>
    <row r="84" spans="2:63" ht="13.2">
      <c r="B84" s="27"/>
      <c r="C84" s="62" t="s">
        <v>102</v>
      </c>
      <c r="L84" s="27"/>
    </row>
    <row r="85" spans="2:63" s="1" customFormat="1" ht="16.5" customHeight="1">
      <c r="B85" s="40"/>
      <c r="E85" s="348" t="s">
        <v>103</v>
      </c>
      <c r="F85" s="342"/>
      <c r="G85" s="342"/>
      <c r="H85" s="342"/>
      <c r="L85" s="40"/>
    </row>
    <row r="86" spans="2:63" s="1" customFormat="1" ht="14.4" customHeight="1">
      <c r="B86" s="40"/>
      <c r="C86" s="62" t="s">
        <v>104</v>
      </c>
      <c r="L86" s="40"/>
    </row>
    <row r="87" spans="2:63" s="1" customFormat="1" ht="17.25" customHeight="1">
      <c r="B87" s="40"/>
      <c r="E87" s="312" t="str">
        <f>E11</f>
        <v>1784a - Stavební část</v>
      </c>
      <c r="F87" s="342"/>
      <c r="G87" s="342"/>
      <c r="H87" s="342"/>
      <c r="L87" s="40"/>
    </row>
    <row r="88" spans="2:63" s="1" customFormat="1" ht="6.9" customHeight="1">
      <c r="B88" s="40"/>
      <c r="L88" s="40"/>
    </row>
    <row r="89" spans="2:63" s="1" customFormat="1" ht="18" customHeight="1">
      <c r="B89" s="40"/>
      <c r="C89" s="62" t="s">
        <v>22</v>
      </c>
      <c r="F89" s="155" t="str">
        <f>F14</f>
        <v>Areál pivovaru Kolín</v>
      </c>
      <c r="I89" s="156" t="s">
        <v>24</v>
      </c>
      <c r="J89" s="66" t="str">
        <f>IF(J14="","",J14)</f>
        <v>14. 12. 2017</v>
      </c>
      <c r="L89" s="40"/>
    </row>
    <row r="90" spans="2:63" s="1" customFormat="1" ht="6.9" customHeight="1">
      <c r="B90" s="40"/>
      <c r="L90" s="40"/>
    </row>
    <row r="91" spans="2:63" s="1" customFormat="1" ht="13.2">
      <c r="B91" s="40"/>
      <c r="C91" s="62" t="s">
        <v>26</v>
      </c>
      <c r="F91" s="155" t="str">
        <f>E17</f>
        <v>Město Kolín, Karlovo náměstí 78, Kolín I</v>
      </c>
      <c r="I91" s="156" t="s">
        <v>32</v>
      </c>
      <c r="J91" s="155" t="str">
        <f>E23</f>
        <v>AZ PROJECT s.r.o., Plynárenská 830, Kolín IV</v>
      </c>
      <c r="L91" s="40"/>
    </row>
    <row r="92" spans="2:63" s="1" customFormat="1" ht="14.4" customHeight="1">
      <c r="B92" s="40"/>
      <c r="C92" s="62" t="s">
        <v>30</v>
      </c>
      <c r="F92" s="155" t="str">
        <f>IF(E20="","",E20)</f>
        <v/>
      </c>
      <c r="L92" s="40"/>
    </row>
    <row r="93" spans="2:63" s="1" customFormat="1" ht="10.35" customHeight="1">
      <c r="B93" s="40"/>
      <c r="L93" s="40"/>
    </row>
    <row r="94" spans="2:63" s="10" customFormat="1" ht="29.25" customHeight="1">
      <c r="B94" s="157"/>
      <c r="C94" s="158" t="s">
        <v>125</v>
      </c>
      <c r="D94" s="159" t="s">
        <v>58</v>
      </c>
      <c r="E94" s="159" t="s">
        <v>54</v>
      </c>
      <c r="F94" s="159" t="s">
        <v>126</v>
      </c>
      <c r="G94" s="159" t="s">
        <v>127</v>
      </c>
      <c r="H94" s="159" t="s">
        <v>128</v>
      </c>
      <c r="I94" s="160" t="s">
        <v>129</v>
      </c>
      <c r="J94" s="159" t="s">
        <v>108</v>
      </c>
      <c r="K94" s="161" t="s">
        <v>130</v>
      </c>
      <c r="L94" s="157"/>
      <c r="M94" s="72" t="s">
        <v>131</v>
      </c>
      <c r="N94" s="73" t="s">
        <v>43</v>
      </c>
      <c r="O94" s="73" t="s">
        <v>132</v>
      </c>
      <c r="P94" s="73" t="s">
        <v>133</v>
      </c>
      <c r="Q94" s="73" t="s">
        <v>134</v>
      </c>
      <c r="R94" s="73" t="s">
        <v>135</v>
      </c>
      <c r="S94" s="73" t="s">
        <v>136</v>
      </c>
      <c r="T94" s="74" t="s">
        <v>137</v>
      </c>
    </row>
    <row r="95" spans="2:63" s="1" customFormat="1" ht="29.25" customHeight="1">
      <c r="B95" s="40"/>
      <c r="C95" s="76" t="s">
        <v>109</v>
      </c>
      <c r="J95" s="162">
        <f>BK95</f>
        <v>0</v>
      </c>
      <c r="L95" s="40"/>
      <c r="M95" s="75"/>
      <c r="N95" s="67"/>
      <c r="O95" s="67"/>
      <c r="P95" s="163">
        <f>P96+P192</f>
        <v>0</v>
      </c>
      <c r="Q95" s="67"/>
      <c r="R95" s="163">
        <f>R96+R192</f>
        <v>31.614337450000001</v>
      </c>
      <c r="S95" s="67"/>
      <c r="T95" s="164">
        <f>T96+T192</f>
        <v>39.793772999999995</v>
      </c>
      <c r="AT95" s="23" t="s">
        <v>72</v>
      </c>
      <c r="AU95" s="23" t="s">
        <v>110</v>
      </c>
      <c r="BK95" s="165">
        <f>BK96+BK192</f>
        <v>0</v>
      </c>
    </row>
    <row r="96" spans="2:63" s="11" customFormat="1" ht="37.35" customHeight="1">
      <c r="B96" s="166"/>
      <c r="D96" s="167" t="s">
        <v>72</v>
      </c>
      <c r="E96" s="168" t="s">
        <v>138</v>
      </c>
      <c r="F96" s="168" t="s">
        <v>139</v>
      </c>
      <c r="I96" s="169"/>
      <c r="J96" s="170">
        <f>BK96</f>
        <v>0</v>
      </c>
      <c r="L96" s="166"/>
      <c r="M96" s="171"/>
      <c r="N96" s="172"/>
      <c r="O96" s="172"/>
      <c r="P96" s="173">
        <f>P97+P138+P141+P144+P147+P157+P160+P163+P180+P190</f>
        <v>0</v>
      </c>
      <c r="Q96" s="172"/>
      <c r="R96" s="173">
        <f>R97+R138+R141+R144+R147+R157+R160+R163+R180+R190</f>
        <v>31.614337450000001</v>
      </c>
      <c r="S96" s="172"/>
      <c r="T96" s="174">
        <f>T97+T138+T141+T144+T147+T157+T160+T163+T180+T190</f>
        <v>39.793772999999995</v>
      </c>
      <c r="AR96" s="167" t="s">
        <v>80</v>
      </c>
      <c r="AT96" s="175" t="s">
        <v>72</v>
      </c>
      <c r="AU96" s="175" t="s">
        <v>73</v>
      </c>
      <c r="AY96" s="167" t="s">
        <v>140</v>
      </c>
      <c r="BK96" s="176">
        <f>BK97+BK138+BK141+BK144+BK147+BK157+BK160+BK163+BK180+BK190</f>
        <v>0</v>
      </c>
    </row>
    <row r="97" spans="2:65" s="11" customFormat="1" ht="19.95" customHeight="1">
      <c r="B97" s="166"/>
      <c r="D97" s="167" t="s">
        <v>72</v>
      </c>
      <c r="E97" s="177" t="s">
        <v>80</v>
      </c>
      <c r="F97" s="177" t="s">
        <v>141</v>
      </c>
      <c r="I97" s="169"/>
      <c r="J97" s="178">
        <f>BK97</f>
        <v>0</v>
      </c>
      <c r="L97" s="166"/>
      <c r="M97" s="171"/>
      <c r="N97" s="172"/>
      <c r="O97" s="172"/>
      <c r="P97" s="173">
        <f>SUM(P98:P137)</f>
        <v>0</v>
      </c>
      <c r="Q97" s="172"/>
      <c r="R97" s="173">
        <f>SUM(R98:R137)</f>
        <v>0</v>
      </c>
      <c r="S97" s="172"/>
      <c r="T97" s="174">
        <f>SUM(T98:T137)</f>
        <v>39.688199999999995</v>
      </c>
      <c r="AR97" s="167" t="s">
        <v>80</v>
      </c>
      <c r="AT97" s="175" t="s">
        <v>72</v>
      </c>
      <c r="AU97" s="175" t="s">
        <v>80</v>
      </c>
      <c r="AY97" s="167" t="s">
        <v>140</v>
      </c>
      <c r="BK97" s="176">
        <f>SUM(BK98:BK137)</f>
        <v>0</v>
      </c>
    </row>
    <row r="98" spans="2:65" s="1" customFormat="1" ht="51" customHeight="1">
      <c r="B98" s="179"/>
      <c r="C98" s="180" t="s">
        <v>80</v>
      </c>
      <c r="D98" s="180" t="s">
        <v>142</v>
      </c>
      <c r="E98" s="181" t="s">
        <v>143</v>
      </c>
      <c r="F98" s="182" t="s">
        <v>144</v>
      </c>
      <c r="G98" s="183" t="s">
        <v>145</v>
      </c>
      <c r="H98" s="184">
        <v>30.6</v>
      </c>
      <c r="I98" s="185"/>
      <c r="J98" s="186">
        <f>ROUND(I98*H98,2)</f>
        <v>0</v>
      </c>
      <c r="K98" s="182" t="s">
        <v>146</v>
      </c>
      <c r="L98" s="40"/>
      <c r="M98" s="187" t="s">
        <v>5</v>
      </c>
      <c r="N98" s="188" t="s">
        <v>44</v>
      </c>
      <c r="O98" s="41"/>
      <c r="P98" s="189">
        <f>O98*H98</f>
        <v>0</v>
      </c>
      <c r="Q98" s="189">
        <v>0</v>
      </c>
      <c r="R98" s="189">
        <f>Q98*H98</f>
        <v>0</v>
      </c>
      <c r="S98" s="189">
        <v>0.41699999999999998</v>
      </c>
      <c r="T98" s="190">
        <f>S98*H98</f>
        <v>12.760199999999999</v>
      </c>
      <c r="AR98" s="23" t="s">
        <v>147</v>
      </c>
      <c r="AT98" s="23" t="s">
        <v>142</v>
      </c>
      <c r="AU98" s="23" t="s">
        <v>82</v>
      </c>
      <c r="AY98" s="23" t="s">
        <v>140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23" t="s">
        <v>80</v>
      </c>
      <c r="BK98" s="191">
        <f>ROUND(I98*H98,2)</f>
        <v>0</v>
      </c>
      <c r="BL98" s="23" t="s">
        <v>147</v>
      </c>
      <c r="BM98" s="23" t="s">
        <v>148</v>
      </c>
    </row>
    <row r="99" spans="2:65" s="12" customFormat="1">
      <c r="B99" s="192"/>
      <c r="D99" s="193" t="s">
        <v>149</v>
      </c>
      <c r="E99" s="194" t="s">
        <v>5</v>
      </c>
      <c r="F99" s="195" t="s">
        <v>150</v>
      </c>
      <c r="H99" s="196">
        <v>28.4</v>
      </c>
      <c r="I99" s="197"/>
      <c r="L99" s="192"/>
      <c r="M99" s="198"/>
      <c r="N99" s="199"/>
      <c r="O99" s="199"/>
      <c r="P99" s="199"/>
      <c r="Q99" s="199"/>
      <c r="R99" s="199"/>
      <c r="S99" s="199"/>
      <c r="T99" s="200"/>
      <c r="AT99" s="194" t="s">
        <v>149</v>
      </c>
      <c r="AU99" s="194" t="s">
        <v>82</v>
      </c>
      <c r="AV99" s="12" t="s">
        <v>82</v>
      </c>
      <c r="AW99" s="12" t="s">
        <v>36</v>
      </c>
      <c r="AX99" s="12" t="s">
        <v>73</v>
      </c>
      <c r="AY99" s="194" t="s">
        <v>140</v>
      </c>
    </row>
    <row r="100" spans="2:65" s="12" customFormat="1">
      <c r="B100" s="192"/>
      <c r="D100" s="193" t="s">
        <v>149</v>
      </c>
      <c r="E100" s="194" t="s">
        <v>5</v>
      </c>
      <c r="F100" s="195" t="s">
        <v>151</v>
      </c>
      <c r="H100" s="196">
        <v>2.2000000000000002</v>
      </c>
      <c r="I100" s="197"/>
      <c r="L100" s="192"/>
      <c r="M100" s="198"/>
      <c r="N100" s="199"/>
      <c r="O100" s="199"/>
      <c r="P100" s="199"/>
      <c r="Q100" s="199"/>
      <c r="R100" s="199"/>
      <c r="S100" s="199"/>
      <c r="T100" s="200"/>
      <c r="AT100" s="194" t="s">
        <v>149</v>
      </c>
      <c r="AU100" s="194" t="s">
        <v>82</v>
      </c>
      <c r="AV100" s="12" t="s">
        <v>82</v>
      </c>
      <c r="AW100" s="12" t="s">
        <v>36</v>
      </c>
      <c r="AX100" s="12" t="s">
        <v>73</v>
      </c>
      <c r="AY100" s="194" t="s">
        <v>140</v>
      </c>
    </row>
    <row r="101" spans="2:65" s="13" customFormat="1">
      <c r="B101" s="201"/>
      <c r="D101" s="193" t="s">
        <v>149</v>
      </c>
      <c r="E101" s="202" t="s">
        <v>5</v>
      </c>
      <c r="F101" s="203" t="s">
        <v>152</v>
      </c>
      <c r="H101" s="204">
        <v>30.6</v>
      </c>
      <c r="I101" s="205"/>
      <c r="L101" s="201"/>
      <c r="M101" s="206"/>
      <c r="N101" s="207"/>
      <c r="O101" s="207"/>
      <c r="P101" s="207"/>
      <c r="Q101" s="207"/>
      <c r="R101" s="207"/>
      <c r="S101" s="207"/>
      <c r="T101" s="208"/>
      <c r="AT101" s="202" t="s">
        <v>149</v>
      </c>
      <c r="AU101" s="202" t="s">
        <v>82</v>
      </c>
      <c r="AV101" s="13" t="s">
        <v>147</v>
      </c>
      <c r="AW101" s="13" t="s">
        <v>36</v>
      </c>
      <c r="AX101" s="13" t="s">
        <v>80</v>
      </c>
      <c r="AY101" s="202" t="s">
        <v>140</v>
      </c>
    </row>
    <row r="102" spans="2:65" s="1" customFormat="1" ht="51" customHeight="1">
      <c r="B102" s="179"/>
      <c r="C102" s="180" t="s">
        <v>82</v>
      </c>
      <c r="D102" s="180" t="s">
        <v>142</v>
      </c>
      <c r="E102" s="181" t="s">
        <v>153</v>
      </c>
      <c r="F102" s="182" t="s">
        <v>154</v>
      </c>
      <c r="G102" s="183" t="s">
        <v>145</v>
      </c>
      <c r="H102" s="184">
        <v>30.6</v>
      </c>
      <c r="I102" s="185"/>
      <c r="J102" s="186">
        <f>ROUND(I102*H102,2)</f>
        <v>0</v>
      </c>
      <c r="K102" s="182" t="s">
        <v>146</v>
      </c>
      <c r="L102" s="40"/>
      <c r="M102" s="187" t="s">
        <v>5</v>
      </c>
      <c r="N102" s="188" t="s">
        <v>44</v>
      </c>
      <c r="O102" s="41"/>
      <c r="P102" s="189">
        <f>O102*H102</f>
        <v>0</v>
      </c>
      <c r="Q102" s="189">
        <v>0</v>
      </c>
      <c r="R102" s="189">
        <f>Q102*H102</f>
        <v>0</v>
      </c>
      <c r="S102" s="189">
        <v>0.3</v>
      </c>
      <c r="T102" s="190">
        <f>S102*H102</f>
        <v>9.18</v>
      </c>
      <c r="AR102" s="23" t="s">
        <v>147</v>
      </c>
      <c r="AT102" s="23" t="s">
        <v>142</v>
      </c>
      <c r="AU102" s="23" t="s">
        <v>82</v>
      </c>
      <c r="AY102" s="23" t="s">
        <v>140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23" t="s">
        <v>80</v>
      </c>
      <c r="BK102" s="191">
        <f>ROUND(I102*H102,2)</f>
        <v>0</v>
      </c>
      <c r="BL102" s="23" t="s">
        <v>147</v>
      </c>
      <c r="BM102" s="23" t="s">
        <v>155</v>
      </c>
    </row>
    <row r="103" spans="2:65" s="12" customFormat="1">
      <c r="B103" s="192"/>
      <c r="D103" s="193" t="s">
        <v>149</v>
      </c>
      <c r="E103" s="194" t="s">
        <v>5</v>
      </c>
      <c r="F103" s="195" t="s">
        <v>156</v>
      </c>
      <c r="H103" s="196">
        <v>28.4</v>
      </c>
      <c r="I103" s="197"/>
      <c r="L103" s="192"/>
      <c r="M103" s="198"/>
      <c r="N103" s="199"/>
      <c r="O103" s="199"/>
      <c r="P103" s="199"/>
      <c r="Q103" s="199"/>
      <c r="R103" s="199"/>
      <c r="S103" s="199"/>
      <c r="T103" s="200"/>
      <c r="AT103" s="194" t="s">
        <v>149</v>
      </c>
      <c r="AU103" s="194" t="s">
        <v>82</v>
      </c>
      <c r="AV103" s="12" t="s">
        <v>82</v>
      </c>
      <c r="AW103" s="12" t="s">
        <v>36</v>
      </c>
      <c r="AX103" s="12" t="s">
        <v>73</v>
      </c>
      <c r="AY103" s="194" t="s">
        <v>140</v>
      </c>
    </row>
    <row r="104" spans="2:65" s="12" customFormat="1">
      <c r="B104" s="192"/>
      <c r="D104" s="193" t="s">
        <v>149</v>
      </c>
      <c r="E104" s="194" t="s">
        <v>5</v>
      </c>
      <c r="F104" s="195" t="s">
        <v>151</v>
      </c>
      <c r="H104" s="196">
        <v>2.2000000000000002</v>
      </c>
      <c r="I104" s="197"/>
      <c r="L104" s="192"/>
      <c r="M104" s="198"/>
      <c r="N104" s="199"/>
      <c r="O104" s="199"/>
      <c r="P104" s="199"/>
      <c r="Q104" s="199"/>
      <c r="R104" s="199"/>
      <c r="S104" s="199"/>
      <c r="T104" s="200"/>
      <c r="AT104" s="194" t="s">
        <v>149</v>
      </c>
      <c r="AU104" s="194" t="s">
        <v>82</v>
      </c>
      <c r="AV104" s="12" t="s">
        <v>82</v>
      </c>
      <c r="AW104" s="12" t="s">
        <v>36</v>
      </c>
      <c r="AX104" s="12" t="s">
        <v>73</v>
      </c>
      <c r="AY104" s="194" t="s">
        <v>140</v>
      </c>
    </row>
    <row r="105" spans="2:65" s="13" customFormat="1">
      <c r="B105" s="201"/>
      <c r="D105" s="193" t="s">
        <v>149</v>
      </c>
      <c r="E105" s="202" t="s">
        <v>5</v>
      </c>
      <c r="F105" s="203" t="s">
        <v>152</v>
      </c>
      <c r="H105" s="204">
        <v>30.6</v>
      </c>
      <c r="I105" s="205"/>
      <c r="L105" s="201"/>
      <c r="M105" s="206"/>
      <c r="N105" s="207"/>
      <c r="O105" s="207"/>
      <c r="P105" s="207"/>
      <c r="Q105" s="207"/>
      <c r="R105" s="207"/>
      <c r="S105" s="207"/>
      <c r="T105" s="208"/>
      <c r="AT105" s="202" t="s">
        <v>149</v>
      </c>
      <c r="AU105" s="202" t="s">
        <v>82</v>
      </c>
      <c r="AV105" s="13" t="s">
        <v>147</v>
      </c>
      <c r="AW105" s="13" t="s">
        <v>36</v>
      </c>
      <c r="AX105" s="13" t="s">
        <v>80</v>
      </c>
      <c r="AY105" s="202" t="s">
        <v>140</v>
      </c>
    </row>
    <row r="106" spans="2:65" s="1" customFormat="1" ht="51" customHeight="1">
      <c r="B106" s="179"/>
      <c r="C106" s="180" t="s">
        <v>157</v>
      </c>
      <c r="D106" s="180" t="s">
        <v>142</v>
      </c>
      <c r="E106" s="181" t="s">
        <v>158</v>
      </c>
      <c r="F106" s="182" t="s">
        <v>159</v>
      </c>
      <c r="G106" s="183" t="s">
        <v>145</v>
      </c>
      <c r="H106" s="184">
        <v>1.75</v>
      </c>
      <c r="I106" s="185"/>
      <c r="J106" s="186">
        <f>ROUND(I106*H106,2)</f>
        <v>0</v>
      </c>
      <c r="K106" s="182" t="s">
        <v>146</v>
      </c>
      <c r="L106" s="40"/>
      <c r="M106" s="187" t="s">
        <v>5</v>
      </c>
      <c r="N106" s="188" t="s">
        <v>44</v>
      </c>
      <c r="O106" s="41"/>
      <c r="P106" s="189">
        <f>O106*H106</f>
        <v>0</v>
      </c>
      <c r="Q106" s="189">
        <v>0</v>
      </c>
      <c r="R106" s="189">
        <f>Q106*H106</f>
        <v>0</v>
      </c>
      <c r="S106" s="189">
        <v>0.17</v>
      </c>
      <c r="T106" s="190">
        <f>S106*H106</f>
        <v>0.29750000000000004</v>
      </c>
      <c r="AR106" s="23" t="s">
        <v>147</v>
      </c>
      <c r="AT106" s="23" t="s">
        <v>142</v>
      </c>
      <c r="AU106" s="23" t="s">
        <v>82</v>
      </c>
      <c r="AY106" s="23" t="s">
        <v>140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23" t="s">
        <v>80</v>
      </c>
      <c r="BK106" s="191">
        <f>ROUND(I106*H106,2)</f>
        <v>0</v>
      </c>
      <c r="BL106" s="23" t="s">
        <v>147</v>
      </c>
      <c r="BM106" s="23" t="s">
        <v>160</v>
      </c>
    </row>
    <row r="107" spans="2:65" s="12" customFormat="1">
      <c r="B107" s="192"/>
      <c r="D107" s="193" t="s">
        <v>149</v>
      </c>
      <c r="E107" s="194" t="s">
        <v>5</v>
      </c>
      <c r="F107" s="195" t="s">
        <v>161</v>
      </c>
      <c r="H107" s="196">
        <v>1.75</v>
      </c>
      <c r="I107" s="197"/>
      <c r="L107" s="192"/>
      <c r="M107" s="198"/>
      <c r="N107" s="199"/>
      <c r="O107" s="199"/>
      <c r="P107" s="199"/>
      <c r="Q107" s="199"/>
      <c r="R107" s="199"/>
      <c r="S107" s="199"/>
      <c r="T107" s="200"/>
      <c r="AT107" s="194" t="s">
        <v>149</v>
      </c>
      <c r="AU107" s="194" t="s">
        <v>82</v>
      </c>
      <c r="AV107" s="12" t="s">
        <v>82</v>
      </c>
      <c r="AW107" s="12" t="s">
        <v>36</v>
      </c>
      <c r="AX107" s="12" t="s">
        <v>80</v>
      </c>
      <c r="AY107" s="194" t="s">
        <v>140</v>
      </c>
    </row>
    <row r="108" spans="2:65" s="1" customFormat="1" ht="51" customHeight="1">
      <c r="B108" s="179"/>
      <c r="C108" s="180" t="s">
        <v>147</v>
      </c>
      <c r="D108" s="180" t="s">
        <v>142</v>
      </c>
      <c r="E108" s="181" t="s">
        <v>162</v>
      </c>
      <c r="F108" s="182" t="s">
        <v>163</v>
      </c>
      <c r="G108" s="183" t="s">
        <v>145</v>
      </c>
      <c r="H108" s="184">
        <v>46.25</v>
      </c>
      <c r="I108" s="185"/>
      <c r="J108" s="186">
        <f>ROUND(I108*H108,2)</f>
        <v>0</v>
      </c>
      <c r="K108" s="182" t="s">
        <v>146</v>
      </c>
      <c r="L108" s="40"/>
      <c r="M108" s="187" t="s">
        <v>5</v>
      </c>
      <c r="N108" s="188" t="s">
        <v>44</v>
      </c>
      <c r="O108" s="41"/>
      <c r="P108" s="189">
        <f>O108*H108</f>
        <v>0</v>
      </c>
      <c r="Q108" s="189">
        <v>0</v>
      </c>
      <c r="R108" s="189">
        <f>Q108*H108</f>
        <v>0</v>
      </c>
      <c r="S108" s="189">
        <v>0.28999999999999998</v>
      </c>
      <c r="T108" s="190">
        <f>S108*H108</f>
        <v>13.4125</v>
      </c>
      <c r="AR108" s="23" t="s">
        <v>147</v>
      </c>
      <c r="AT108" s="23" t="s">
        <v>142</v>
      </c>
      <c r="AU108" s="23" t="s">
        <v>82</v>
      </c>
      <c r="AY108" s="23" t="s">
        <v>140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23" t="s">
        <v>80</v>
      </c>
      <c r="BK108" s="191">
        <f>ROUND(I108*H108,2)</f>
        <v>0</v>
      </c>
      <c r="BL108" s="23" t="s">
        <v>147</v>
      </c>
      <c r="BM108" s="23" t="s">
        <v>164</v>
      </c>
    </row>
    <row r="109" spans="2:65" s="12" customFormat="1">
      <c r="B109" s="192"/>
      <c r="D109" s="193" t="s">
        <v>149</v>
      </c>
      <c r="E109" s="194" t="s">
        <v>5</v>
      </c>
      <c r="F109" s="195" t="s">
        <v>165</v>
      </c>
      <c r="H109" s="196">
        <v>44.05</v>
      </c>
      <c r="I109" s="197"/>
      <c r="L109" s="192"/>
      <c r="M109" s="198"/>
      <c r="N109" s="199"/>
      <c r="O109" s="199"/>
      <c r="P109" s="199"/>
      <c r="Q109" s="199"/>
      <c r="R109" s="199"/>
      <c r="S109" s="199"/>
      <c r="T109" s="200"/>
      <c r="AT109" s="194" t="s">
        <v>149</v>
      </c>
      <c r="AU109" s="194" t="s">
        <v>82</v>
      </c>
      <c r="AV109" s="12" t="s">
        <v>82</v>
      </c>
      <c r="AW109" s="12" t="s">
        <v>36</v>
      </c>
      <c r="AX109" s="12" t="s">
        <v>73</v>
      </c>
      <c r="AY109" s="194" t="s">
        <v>140</v>
      </c>
    </row>
    <row r="110" spans="2:65" s="12" customFormat="1">
      <c r="B110" s="192"/>
      <c r="D110" s="193" t="s">
        <v>149</v>
      </c>
      <c r="E110" s="194" t="s">
        <v>5</v>
      </c>
      <c r="F110" s="195" t="s">
        <v>151</v>
      </c>
      <c r="H110" s="196">
        <v>2.2000000000000002</v>
      </c>
      <c r="I110" s="197"/>
      <c r="L110" s="192"/>
      <c r="M110" s="198"/>
      <c r="N110" s="199"/>
      <c r="O110" s="199"/>
      <c r="P110" s="199"/>
      <c r="Q110" s="199"/>
      <c r="R110" s="199"/>
      <c r="S110" s="199"/>
      <c r="T110" s="200"/>
      <c r="AT110" s="194" t="s">
        <v>149</v>
      </c>
      <c r="AU110" s="194" t="s">
        <v>82</v>
      </c>
      <c r="AV110" s="12" t="s">
        <v>82</v>
      </c>
      <c r="AW110" s="12" t="s">
        <v>36</v>
      </c>
      <c r="AX110" s="12" t="s">
        <v>73</v>
      </c>
      <c r="AY110" s="194" t="s">
        <v>140</v>
      </c>
    </row>
    <row r="111" spans="2:65" s="13" customFormat="1">
      <c r="B111" s="201"/>
      <c r="D111" s="193" t="s">
        <v>149</v>
      </c>
      <c r="E111" s="202" t="s">
        <v>5</v>
      </c>
      <c r="F111" s="203" t="s">
        <v>152</v>
      </c>
      <c r="H111" s="204">
        <v>46.25</v>
      </c>
      <c r="I111" s="205"/>
      <c r="L111" s="201"/>
      <c r="M111" s="206"/>
      <c r="N111" s="207"/>
      <c r="O111" s="207"/>
      <c r="P111" s="207"/>
      <c r="Q111" s="207"/>
      <c r="R111" s="207"/>
      <c r="S111" s="207"/>
      <c r="T111" s="208"/>
      <c r="AT111" s="202" t="s">
        <v>149</v>
      </c>
      <c r="AU111" s="202" t="s">
        <v>82</v>
      </c>
      <c r="AV111" s="13" t="s">
        <v>147</v>
      </c>
      <c r="AW111" s="13" t="s">
        <v>36</v>
      </c>
      <c r="AX111" s="13" t="s">
        <v>80</v>
      </c>
      <c r="AY111" s="202" t="s">
        <v>140</v>
      </c>
    </row>
    <row r="112" spans="2:65" s="1" customFormat="1" ht="38.25" customHeight="1">
      <c r="B112" s="179"/>
      <c r="C112" s="180" t="s">
        <v>166</v>
      </c>
      <c r="D112" s="180" t="s">
        <v>142</v>
      </c>
      <c r="E112" s="181" t="s">
        <v>167</v>
      </c>
      <c r="F112" s="182" t="s">
        <v>168</v>
      </c>
      <c r="G112" s="183" t="s">
        <v>145</v>
      </c>
      <c r="H112" s="184">
        <v>13.9</v>
      </c>
      <c r="I112" s="185"/>
      <c r="J112" s="186">
        <f>ROUND(I112*H112,2)</f>
        <v>0</v>
      </c>
      <c r="K112" s="182" t="s">
        <v>146</v>
      </c>
      <c r="L112" s="40"/>
      <c r="M112" s="187" t="s">
        <v>5</v>
      </c>
      <c r="N112" s="188" t="s">
        <v>44</v>
      </c>
      <c r="O112" s="41"/>
      <c r="P112" s="189">
        <f>O112*H112</f>
        <v>0</v>
      </c>
      <c r="Q112" s="189">
        <v>0</v>
      </c>
      <c r="R112" s="189">
        <f>Q112*H112</f>
        <v>0</v>
      </c>
      <c r="S112" s="189">
        <v>0.22</v>
      </c>
      <c r="T112" s="190">
        <f>S112*H112</f>
        <v>3.0580000000000003</v>
      </c>
      <c r="AR112" s="23" t="s">
        <v>147</v>
      </c>
      <c r="AT112" s="23" t="s">
        <v>142</v>
      </c>
      <c r="AU112" s="23" t="s">
        <v>82</v>
      </c>
      <c r="AY112" s="23" t="s">
        <v>140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23" t="s">
        <v>80</v>
      </c>
      <c r="BK112" s="191">
        <f>ROUND(I112*H112,2)</f>
        <v>0</v>
      </c>
      <c r="BL112" s="23" t="s">
        <v>147</v>
      </c>
      <c r="BM112" s="23" t="s">
        <v>169</v>
      </c>
    </row>
    <row r="113" spans="2:65" s="12" customFormat="1">
      <c r="B113" s="192"/>
      <c r="D113" s="193" t="s">
        <v>149</v>
      </c>
      <c r="E113" s="194" t="s">
        <v>5</v>
      </c>
      <c r="F113" s="195" t="s">
        <v>170</v>
      </c>
      <c r="H113" s="196">
        <v>13.9</v>
      </c>
      <c r="I113" s="197"/>
      <c r="L113" s="192"/>
      <c r="M113" s="198"/>
      <c r="N113" s="199"/>
      <c r="O113" s="199"/>
      <c r="P113" s="199"/>
      <c r="Q113" s="199"/>
      <c r="R113" s="199"/>
      <c r="S113" s="199"/>
      <c r="T113" s="200"/>
      <c r="AT113" s="194" t="s">
        <v>149</v>
      </c>
      <c r="AU113" s="194" t="s">
        <v>82</v>
      </c>
      <c r="AV113" s="12" t="s">
        <v>82</v>
      </c>
      <c r="AW113" s="12" t="s">
        <v>36</v>
      </c>
      <c r="AX113" s="12" t="s">
        <v>80</v>
      </c>
      <c r="AY113" s="194" t="s">
        <v>140</v>
      </c>
    </row>
    <row r="114" spans="2:65" s="1" customFormat="1" ht="38.25" customHeight="1">
      <c r="B114" s="179"/>
      <c r="C114" s="180" t="s">
        <v>171</v>
      </c>
      <c r="D114" s="180" t="s">
        <v>142</v>
      </c>
      <c r="E114" s="181" t="s">
        <v>172</v>
      </c>
      <c r="F114" s="182" t="s">
        <v>173</v>
      </c>
      <c r="G114" s="183" t="s">
        <v>174</v>
      </c>
      <c r="H114" s="184">
        <v>3</v>
      </c>
      <c r="I114" s="185"/>
      <c r="J114" s="186">
        <f>ROUND(I114*H114,2)</f>
        <v>0</v>
      </c>
      <c r="K114" s="182" t="s">
        <v>146</v>
      </c>
      <c r="L114" s="40"/>
      <c r="M114" s="187" t="s">
        <v>5</v>
      </c>
      <c r="N114" s="188" t="s">
        <v>44</v>
      </c>
      <c r="O114" s="41"/>
      <c r="P114" s="189">
        <f>O114*H114</f>
        <v>0</v>
      </c>
      <c r="Q114" s="189">
        <v>0</v>
      </c>
      <c r="R114" s="189">
        <f>Q114*H114</f>
        <v>0</v>
      </c>
      <c r="S114" s="189">
        <v>0.23</v>
      </c>
      <c r="T114" s="190">
        <f>S114*H114</f>
        <v>0.69000000000000006</v>
      </c>
      <c r="AR114" s="23" t="s">
        <v>147</v>
      </c>
      <c r="AT114" s="23" t="s">
        <v>142</v>
      </c>
      <c r="AU114" s="23" t="s">
        <v>82</v>
      </c>
      <c r="AY114" s="23" t="s">
        <v>140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23" t="s">
        <v>80</v>
      </c>
      <c r="BK114" s="191">
        <f>ROUND(I114*H114,2)</f>
        <v>0</v>
      </c>
      <c r="BL114" s="23" t="s">
        <v>147</v>
      </c>
      <c r="BM114" s="23" t="s">
        <v>175</v>
      </c>
    </row>
    <row r="115" spans="2:65" s="1" customFormat="1" ht="38.25" customHeight="1">
      <c r="B115" s="179"/>
      <c r="C115" s="180" t="s">
        <v>176</v>
      </c>
      <c r="D115" s="180" t="s">
        <v>142</v>
      </c>
      <c r="E115" s="181" t="s">
        <v>177</v>
      </c>
      <c r="F115" s="182" t="s">
        <v>178</v>
      </c>
      <c r="G115" s="183" t="s">
        <v>174</v>
      </c>
      <c r="H115" s="184">
        <v>1</v>
      </c>
      <c r="I115" s="185"/>
      <c r="J115" s="186">
        <f>ROUND(I115*H115,2)</f>
        <v>0</v>
      </c>
      <c r="K115" s="182" t="s">
        <v>146</v>
      </c>
      <c r="L115" s="40"/>
      <c r="M115" s="187" t="s">
        <v>5</v>
      </c>
      <c r="N115" s="188" t="s">
        <v>44</v>
      </c>
      <c r="O115" s="41"/>
      <c r="P115" s="189">
        <f>O115*H115</f>
        <v>0</v>
      </c>
      <c r="Q115" s="189">
        <v>0</v>
      </c>
      <c r="R115" s="189">
        <f>Q115*H115</f>
        <v>0</v>
      </c>
      <c r="S115" s="189">
        <v>0.28999999999999998</v>
      </c>
      <c r="T115" s="190">
        <f>S115*H115</f>
        <v>0.28999999999999998</v>
      </c>
      <c r="AR115" s="23" t="s">
        <v>147</v>
      </c>
      <c r="AT115" s="23" t="s">
        <v>142</v>
      </c>
      <c r="AU115" s="23" t="s">
        <v>82</v>
      </c>
      <c r="AY115" s="23" t="s">
        <v>140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23" t="s">
        <v>80</v>
      </c>
      <c r="BK115" s="191">
        <f>ROUND(I115*H115,2)</f>
        <v>0</v>
      </c>
      <c r="BL115" s="23" t="s">
        <v>147</v>
      </c>
      <c r="BM115" s="23" t="s">
        <v>179</v>
      </c>
    </row>
    <row r="116" spans="2:65" s="1" customFormat="1" ht="25.5" customHeight="1">
      <c r="B116" s="179"/>
      <c r="C116" s="180" t="s">
        <v>180</v>
      </c>
      <c r="D116" s="180" t="s">
        <v>142</v>
      </c>
      <c r="E116" s="181" t="s">
        <v>181</v>
      </c>
      <c r="F116" s="182" t="s">
        <v>182</v>
      </c>
      <c r="G116" s="183" t="s">
        <v>183</v>
      </c>
      <c r="H116" s="184">
        <v>0.94799999999999995</v>
      </c>
      <c r="I116" s="185"/>
      <c r="J116" s="186">
        <f>ROUND(I116*H116,2)</f>
        <v>0</v>
      </c>
      <c r="K116" s="182" t="s">
        <v>146</v>
      </c>
      <c r="L116" s="40"/>
      <c r="M116" s="187" t="s">
        <v>5</v>
      </c>
      <c r="N116" s="188" t="s">
        <v>44</v>
      </c>
      <c r="O116" s="41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AR116" s="23" t="s">
        <v>147</v>
      </c>
      <c r="AT116" s="23" t="s">
        <v>142</v>
      </c>
      <c r="AU116" s="23" t="s">
        <v>82</v>
      </c>
      <c r="AY116" s="23" t="s">
        <v>140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23" t="s">
        <v>80</v>
      </c>
      <c r="BK116" s="191">
        <f>ROUND(I116*H116,2)</f>
        <v>0</v>
      </c>
      <c r="BL116" s="23" t="s">
        <v>147</v>
      </c>
      <c r="BM116" s="23" t="s">
        <v>184</v>
      </c>
    </row>
    <row r="117" spans="2:65" s="12" customFormat="1">
      <c r="B117" s="192"/>
      <c r="D117" s="193" t="s">
        <v>149</v>
      </c>
      <c r="E117" s="194" t="s">
        <v>5</v>
      </c>
      <c r="F117" s="195" t="s">
        <v>185</v>
      </c>
      <c r="H117" s="196">
        <v>0.94799999999999995</v>
      </c>
      <c r="I117" s="197"/>
      <c r="L117" s="192"/>
      <c r="M117" s="198"/>
      <c r="N117" s="199"/>
      <c r="O117" s="199"/>
      <c r="P117" s="199"/>
      <c r="Q117" s="199"/>
      <c r="R117" s="199"/>
      <c r="S117" s="199"/>
      <c r="T117" s="200"/>
      <c r="AT117" s="194" t="s">
        <v>149</v>
      </c>
      <c r="AU117" s="194" t="s">
        <v>82</v>
      </c>
      <c r="AV117" s="12" t="s">
        <v>82</v>
      </c>
      <c r="AW117" s="12" t="s">
        <v>36</v>
      </c>
      <c r="AX117" s="12" t="s">
        <v>80</v>
      </c>
      <c r="AY117" s="194" t="s">
        <v>140</v>
      </c>
    </row>
    <row r="118" spans="2:65" s="1" customFormat="1" ht="25.5" customHeight="1">
      <c r="B118" s="179"/>
      <c r="C118" s="180" t="s">
        <v>186</v>
      </c>
      <c r="D118" s="180" t="s">
        <v>142</v>
      </c>
      <c r="E118" s="181" t="s">
        <v>187</v>
      </c>
      <c r="F118" s="182" t="s">
        <v>188</v>
      </c>
      <c r="G118" s="183" t="s">
        <v>183</v>
      </c>
      <c r="H118" s="184">
        <v>0.47399999999999998</v>
      </c>
      <c r="I118" s="185"/>
      <c r="J118" s="186">
        <f>ROUND(I118*H118,2)</f>
        <v>0</v>
      </c>
      <c r="K118" s="182" t="s">
        <v>146</v>
      </c>
      <c r="L118" s="40"/>
      <c r="M118" s="187" t="s">
        <v>5</v>
      </c>
      <c r="N118" s="188" t="s">
        <v>44</v>
      </c>
      <c r="O118" s="41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AR118" s="23" t="s">
        <v>147</v>
      </c>
      <c r="AT118" s="23" t="s">
        <v>142</v>
      </c>
      <c r="AU118" s="23" t="s">
        <v>82</v>
      </c>
      <c r="AY118" s="23" t="s">
        <v>140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23" t="s">
        <v>80</v>
      </c>
      <c r="BK118" s="191">
        <f>ROUND(I118*H118,2)</f>
        <v>0</v>
      </c>
      <c r="BL118" s="23" t="s">
        <v>147</v>
      </c>
      <c r="BM118" s="23" t="s">
        <v>189</v>
      </c>
    </row>
    <row r="119" spans="2:65" s="12" customFormat="1">
      <c r="B119" s="192"/>
      <c r="D119" s="193" t="s">
        <v>149</v>
      </c>
      <c r="E119" s="194" t="s">
        <v>5</v>
      </c>
      <c r="F119" s="195" t="s">
        <v>190</v>
      </c>
      <c r="H119" s="196">
        <v>0.47399999999999998</v>
      </c>
      <c r="I119" s="197"/>
      <c r="L119" s="192"/>
      <c r="M119" s="198"/>
      <c r="N119" s="199"/>
      <c r="O119" s="199"/>
      <c r="P119" s="199"/>
      <c r="Q119" s="199"/>
      <c r="R119" s="199"/>
      <c r="S119" s="199"/>
      <c r="T119" s="200"/>
      <c r="AT119" s="194" t="s">
        <v>149</v>
      </c>
      <c r="AU119" s="194" t="s">
        <v>82</v>
      </c>
      <c r="AV119" s="12" t="s">
        <v>82</v>
      </c>
      <c r="AW119" s="12" t="s">
        <v>36</v>
      </c>
      <c r="AX119" s="12" t="s">
        <v>80</v>
      </c>
      <c r="AY119" s="194" t="s">
        <v>140</v>
      </c>
    </row>
    <row r="120" spans="2:65" s="1" customFormat="1" ht="25.5" customHeight="1">
      <c r="B120" s="179"/>
      <c r="C120" s="180" t="s">
        <v>191</v>
      </c>
      <c r="D120" s="180" t="s">
        <v>142</v>
      </c>
      <c r="E120" s="181" t="s">
        <v>192</v>
      </c>
      <c r="F120" s="182" t="s">
        <v>193</v>
      </c>
      <c r="G120" s="183" t="s">
        <v>183</v>
      </c>
      <c r="H120" s="184">
        <v>16.035</v>
      </c>
      <c r="I120" s="185"/>
      <c r="J120" s="186">
        <f>ROUND(I120*H120,2)</f>
        <v>0</v>
      </c>
      <c r="K120" s="182" t="s">
        <v>146</v>
      </c>
      <c r="L120" s="40"/>
      <c r="M120" s="187" t="s">
        <v>5</v>
      </c>
      <c r="N120" s="188" t="s">
        <v>44</v>
      </c>
      <c r="O120" s="41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AR120" s="23" t="s">
        <v>147</v>
      </c>
      <c r="AT120" s="23" t="s">
        <v>142</v>
      </c>
      <c r="AU120" s="23" t="s">
        <v>82</v>
      </c>
      <c r="AY120" s="23" t="s">
        <v>140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23" t="s">
        <v>80</v>
      </c>
      <c r="BK120" s="191">
        <f>ROUND(I120*H120,2)</f>
        <v>0</v>
      </c>
      <c r="BL120" s="23" t="s">
        <v>147</v>
      </c>
      <c r="BM120" s="23" t="s">
        <v>194</v>
      </c>
    </row>
    <row r="121" spans="2:65" s="12" customFormat="1">
      <c r="B121" s="192"/>
      <c r="D121" s="193" t="s">
        <v>149</v>
      </c>
      <c r="E121" s="194" t="s">
        <v>5</v>
      </c>
      <c r="F121" s="195" t="s">
        <v>195</v>
      </c>
      <c r="H121" s="196">
        <v>16.035</v>
      </c>
      <c r="I121" s="197"/>
      <c r="L121" s="192"/>
      <c r="M121" s="198"/>
      <c r="N121" s="199"/>
      <c r="O121" s="199"/>
      <c r="P121" s="199"/>
      <c r="Q121" s="199"/>
      <c r="R121" s="199"/>
      <c r="S121" s="199"/>
      <c r="T121" s="200"/>
      <c r="AT121" s="194" t="s">
        <v>149</v>
      </c>
      <c r="AU121" s="194" t="s">
        <v>82</v>
      </c>
      <c r="AV121" s="12" t="s">
        <v>82</v>
      </c>
      <c r="AW121" s="12" t="s">
        <v>36</v>
      </c>
      <c r="AX121" s="12" t="s">
        <v>80</v>
      </c>
      <c r="AY121" s="194" t="s">
        <v>140</v>
      </c>
    </row>
    <row r="122" spans="2:65" s="1" customFormat="1" ht="38.25" customHeight="1">
      <c r="B122" s="179"/>
      <c r="C122" s="180" t="s">
        <v>196</v>
      </c>
      <c r="D122" s="180" t="s">
        <v>142</v>
      </c>
      <c r="E122" s="181" t="s">
        <v>197</v>
      </c>
      <c r="F122" s="182" t="s">
        <v>198</v>
      </c>
      <c r="G122" s="183" t="s">
        <v>183</v>
      </c>
      <c r="H122" s="184">
        <v>8.0180000000000007</v>
      </c>
      <c r="I122" s="185"/>
      <c r="J122" s="186">
        <f>ROUND(I122*H122,2)</f>
        <v>0</v>
      </c>
      <c r="K122" s="182" t="s">
        <v>146</v>
      </c>
      <c r="L122" s="40"/>
      <c r="M122" s="187" t="s">
        <v>5</v>
      </c>
      <c r="N122" s="188" t="s">
        <v>44</v>
      </c>
      <c r="O122" s="41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AR122" s="23" t="s">
        <v>147</v>
      </c>
      <c r="AT122" s="23" t="s">
        <v>142</v>
      </c>
      <c r="AU122" s="23" t="s">
        <v>82</v>
      </c>
      <c r="AY122" s="23" t="s">
        <v>140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23" t="s">
        <v>80</v>
      </c>
      <c r="BK122" s="191">
        <f>ROUND(I122*H122,2)</f>
        <v>0</v>
      </c>
      <c r="BL122" s="23" t="s">
        <v>147</v>
      </c>
      <c r="BM122" s="23" t="s">
        <v>199</v>
      </c>
    </row>
    <row r="123" spans="2:65" s="12" customFormat="1">
      <c r="B123" s="192"/>
      <c r="D123" s="193" t="s">
        <v>149</v>
      </c>
      <c r="E123" s="194" t="s">
        <v>5</v>
      </c>
      <c r="F123" s="195" t="s">
        <v>200</v>
      </c>
      <c r="H123" s="196">
        <v>8.0180000000000007</v>
      </c>
      <c r="I123" s="197"/>
      <c r="L123" s="192"/>
      <c r="M123" s="198"/>
      <c r="N123" s="199"/>
      <c r="O123" s="199"/>
      <c r="P123" s="199"/>
      <c r="Q123" s="199"/>
      <c r="R123" s="199"/>
      <c r="S123" s="199"/>
      <c r="T123" s="200"/>
      <c r="AT123" s="194" t="s">
        <v>149</v>
      </c>
      <c r="AU123" s="194" t="s">
        <v>82</v>
      </c>
      <c r="AV123" s="12" t="s">
        <v>82</v>
      </c>
      <c r="AW123" s="12" t="s">
        <v>36</v>
      </c>
      <c r="AX123" s="12" t="s">
        <v>80</v>
      </c>
      <c r="AY123" s="194" t="s">
        <v>140</v>
      </c>
    </row>
    <row r="124" spans="2:65" s="1" customFormat="1" ht="25.5" customHeight="1">
      <c r="B124" s="179"/>
      <c r="C124" s="180" t="s">
        <v>201</v>
      </c>
      <c r="D124" s="180" t="s">
        <v>142</v>
      </c>
      <c r="E124" s="181" t="s">
        <v>202</v>
      </c>
      <c r="F124" s="182" t="s">
        <v>203</v>
      </c>
      <c r="G124" s="183" t="s">
        <v>183</v>
      </c>
      <c r="H124" s="184">
        <v>30.315000000000001</v>
      </c>
      <c r="I124" s="185"/>
      <c r="J124" s="186">
        <f>ROUND(I124*H124,2)</f>
        <v>0</v>
      </c>
      <c r="K124" s="182" t="s">
        <v>146</v>
      </c>
      <c r="L124" s="40"/>
      <c r="M124" s="187" t="s">
        <v>5</v>
      </c>
      <c r="N124" s="188" t="s">
        <v>44</v>
      </c>
      <c r="O124" s="41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AR124" s="23" t="s">
        <v>147</v>
      </c>
      <c r="AT124" s="23" t="s">
        <v>142</v>
      </c>
      <c r="AU124" s="23" t="s">
        <v>82</v>
      </c>
      <c r="AY124" s="23" t="s">
        <v>140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23" t="s">
        <v>80</v>
      </c>
      <c r="BK124" s="191">
        <f>ROUND(I124*H124,2)</f>
        <v>0</v>
      </c>
      <c r="BL124" s="23" t="s">
        <v>147</v>
      </c>
      <c r="BM124" s="23" t="s">
        <v>204</v>
      </c>
    </row>
    <row r="125" spans="2:65" s="12" customFormat="1">
      <c r="B125" s="192"/>
      <c r="D125" s="193" t="s">
        <v>149</v>
      </c>
      <c r="E125" s="194" t="s">
        <v>5</v>
      </c>
      <c r="F125" s="195" t="s">
        <v>205</v>
      </c>
      <c r="H125" s="196">
        <v>30.315000000000001</v>
      </c>
      <c r="I125" s="197"/>
      <c r="L125" s="192"/>
      <c r="M125" s="198"/>
      <c r="N125" s="199"/>
      <c r="O125" s="199"/>
      <c r="P125" s="199"/>
      <c r="Q125" s="199"/>
      <c r="R125" s="199"/>
      <c r="S125" s="199"/>
      <c r="T125" s="200"/>
      <c r="AT125" s="194" t="s">
        <v>149</v>
      </c>
      <c r="AU125" s="194" t="s">
        <v>82</v>
      </c>
      <c r="AV125" s="12" t="s">
        <v>82</v>
      </c>
      <c r="AW125" s="12" t="s">
        <v>36</v>
      </c>
      <c r="AX125" s="12" t="s">
        <v>80</v>
      </c>
      <c r="AY125" s="194" t="s">
        <v>140</v>
      </c>
    </row>
    <row r="126" spans="2:65" s="1" customFormat="1" ht="38.25" customHeight="1">
      <c r="B126" s="179"/>
      <c r="C126" s="180" t="s">
        <v>206</v>
      </c>
      <c r="D126" s="180" t="s">
        <v>142</v>
      </c>
      <c r="E126" s="181" t="s">
        <v>207</v>
      </c>
      <c r="F126" s="182" t="s">
        <v>208</v>
      </c>
      <c r="G126" s="183" t="s">
        <v>183</v>
      </c>
      <c r="H126" s="184">
        <v>15.157999999999999</v>
      </c>
      <c r="I126" s="185"/>
      <c r="J126" s="186">
        <f>ROUND(I126*H126,2)</f>
        <v>0</v>
      </c>
      <c r="K126" s="182" t="s">
        <v>146</v>
      </c>
      <c r="L126" s="40"/>
      <c r="M126" s="187" t="s">
        <v>5</v>
      </c>
      <c r="N126" s="188" t="s">
        <v>44</v>
      </c>
      <c r="O126" s="41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AR126" s="23" t="s">
        <v>147</v>
      </c>
      <c r="AT126" s="23" t="s">
        <v>142</v>
      </c>
      <c r="AU126" s="23" t="s">
        <v>82</v>
      </c>
      <c r="AY126" s="23" t="s">
        <v>140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23" t="s">
        <v>80</v>
      </c>
      <c r="BK126" s="191">
        <f>ROUND(I126*H126,2)</f>
        <v>0</v>
      </c>
      <c r="BL126" s="23" t="s">
        <v>147</v>
      </c>
      <c r="BM126" s="23" t="s">
        <v>209</v>
      </c>
    </row>
    <row r="127" spans="2:65" s="12" customFormat="1">
      <c r="B127" s="192"/>
      <c r="D127" s="193" t="s">
        <v>149</v>
      </c>
      <c r="E127" s="194" t="s">
        <v>5</v>
      </c>
      <c r="F127" s="195" t="s">
        <v>210</v>
      </c>
      <c r="H127" s="196">
        <v>15.157999999999999</v>
      </c>
      <c r="I127" s="197"/>
      <c r="L127" s="192"/>
      <c r="M127" s="198"/>
      <c r="N127" s="199"/>
      <c r="O127" s="199"/>
      <c r="P127" s="199"/>
      <c r="Q127" s="199"/>
      <c r="R127" s="199"/>
      <c r="S127" s="199"/>
      <c r="T127" s="200"/>
      <c r="AT127" s="194" t="s">
        <v>149</v>
      </c>
      <c r="AU127" s="194" t="s">
        <v>82</v>
      </c>
      <c r="AV127" s="12" t="s">
        <v>82</v>
      </c>
      <c r="AW127" s="12" t="s">
        <v>36</v>
      </c>
      <c r="AX127" s="12" t="s">
        <v>80</v>
      </c>
      <c r="AY127" s="194" t="s">
        <v>140</v>
      </c>
    </row>
    <row r="128" spans="2:65" s="1" customFormat="1" ht="38.25" customHeight="1">
      <c r="B128" s="179"/>
      <c r="C128" s="180" t="s">
        <v>211</v>
      </c>
      <c r="D128" s="180" t="s">
        <v>142</v>
      </c>
      <c r="E128" s="181" t="s">
        <v>212</v>
      </c>
      <c r="F128" s="182" t="s">
        <v>213</v>
      </c>
      <c r="G128" s="183" t="s">
        <v>183</v>
      </c>
      <c r="H128" s="184">
        <v>20.209</v>
      </c>
      <c r="I128" s="185"/>
      <c r="J128" s="186">
        <f>ROUND(I128*H128,2)</f>
        <v>0</v>
      </c>
      <c r="K128" s="182" t="s">
        <v>214</v>
      </c>
      <c r="L128" s="40"/>
      <c r="M128" s="187" t="s">
        <v>5</v>
      </c>
      <c r="N128" s="188" t="s">
        <v>44</v>
      </c>
      <c r="O128" s="41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AR128" s="23" t="s">
        <v>147</v>
      </c>
      <c r="AT128" s="23" t="s">
        <v>142</v>
      </c>
      <c r="AU128" s="23" t="s">
        <v>82</v>
      </c>
      <c r="AY128" s="23" t="s">
        <v>140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23" t="s">
        <v>80</v>
      </c>
      <c r="BK128" s="191">
        <f>ROUND(I128*H128,2)</f>
        <v>0</v>
      </c>
      <c r="BL128" s="23" t="s">
        <v>147</v>
      </c>
      <c r="BM128" s="23" t="s">
        <v>215</v>
      </c>
    </row>
    <row r="129" spans="2:65" s="12" customFormat="1">
      <c r="B129" s="192"/>
      <c r="D129" s="193" t="s">
        <v>149</v>
      </c>
      <c r="E129" s="194" t="s">
        <v>5</v>
      </c>
      <c r="F129" s="195" t="s">
        <v>216</v>
      </c>
      <c r="H129" s="196">
        <v>20.209</v>
      </c>
      <c r="I129" s="197"/>
      <c r="L129" s="192"/>
      <c r="M129" s="198"/>
      <c r="N129" s="199"/>
      <c r="O129" s="199"/>
      <c r="P129" s="199"/>
      <c r="Q129" s="199"/>
      <c r="R129" s="199"/>
      <c r="S129" s="199"/>
      <c r="T129" s="200"/>
      <c r="AT129" s="194" t="s">
        <v>149</v>
      </c>
      <c r="AU129" s="194" t="s">
        <v>82</v>
      </c>
      <c r="AV129" s="12" t="s">
        <v>82</v>
      </c>
      <c r="AW129" s="12" t="s">
        <v>36</v>
      </c>
      <c r="AX129" s="12" t="s">
        <v>80</v>
      </c>
      <c r="AY129" s="194" t="s">
        <v>140</v>
      </c>
    </row>
    <row r="130" spans="2:65" s="1" customFormat="1" ht="16.5" customHeight="1">
      <c r="B130" s="179"/>
      <c r="C130" s="180" t="s">
        <v>11</v>
      </c>
      <c r="D130" s="180" t="s">
        <v>142</v>
      </c>
      <c r="E130" s="181" t="s">
        <v>217</v>
      </c>
      <c r="F130" s="182" t="s">
        <v>218</v>
      </c>
      <c r="G130" s="183" t="s">
        <v>183</v>
      </c>
      <c r="H130" s="184">
        <v>20.209</v>
      </c>
      <c r="I130" s="185"/>
      <c r="J130" s="186">
        <f>ROUND(I130*H130,2)</f>
        <v>0</v>
      </c>
      <c r="K130" s="182" t="s">
        <v>214</v>
      </c>
      <c r="L130" s="40"/>
      <c r="M130" s="187" t="s">
        <v>5</v>
      </c>
      <c r="N130" s="188" t="s">
        <v>44</v>
      </c>
      <c r="O130" s="41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AR130" s="23" t="s">
        <v>147</v>
      </c>
      <c r="AT130" s="23" t="s">
        <v>142</v>
      </c>
      <c r="AU130" s="23" t="s">
        <v>82</v>
      </c>
      <c r="AY130" s="23" t="s">
        <v>140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23" t="s">
        <v>80</v>
      </c>
      <c r="BK130" s="191">
        <f>ROUND(I130*H130,2)</f>
        <v>0</v>
      </c>
      <c r="BL130" s="23" t="s">
        <v>147</v>
      </c>
      <c r="BM130" s="23" t="s">
        <v>219</v>
      </c>
    </row>
    <row r="131" spans="2:65" s="12" customFormat="1">
      <c r="B131" s="192"/>
      <c r="D131" s="193" t="s">
        <v>149</v>
      </c>
      <c r="E131" s="194" t="s">
        <v>5</v>
      </c>
      <c r="F131" s="195" t="s">
        <v>220</v>
      </c>
      <c r="H131" s="196">
        <v>20.209</v>
      </c>
      <c r="I131" s="197"/>
      <c r="L131" s="192"/>
      <c r="M131" s="198"/>
      <c r="N131" s="199"/>
      <c r="O131" s="199"/>
      <c r="P131" s="199"/>
      <c r="Q131" s="199"/>
      <c r="R131" s="199"/>
      <c r="S131" s="199"/>
      <c r="T131" s="200"/>
      <c r="AT131" s="194" t="s">
        <v>149</v>
      </c>
      <c r="AU131" s="194" t="s">
        <v>82</v>
      </c>
      <c r="AV131" s="12" t="s">
        <v>82</v>
      </c>
      <c r="AW131" s="12" t="s">
        <v>36</v>
      </c>
      <c r="AX131" s="12" t="s">
        <v>80</v>
      </c>
      <c r="AY131" s="194" t="s">
        <v>140</v>
      </c>
    </row>
    <row r="132" spans="2:65" s="1" customFormat="1" ht="16.5" customHeight="1">
      <c r="B132" s="179"/>
      <c r="C132" s="180" t="s">
        <v>221</v>
      </c>
      <c r="D132" s="180" t="s">
        <v>142</v>
      </c>
      <c r="E132" s="181" t="s">
        <v>222</v>
      </c>
      <c r="F132" s="182" t="s">
        <v>223</v>
      </c>
      <c r="G132" s="183" t="s">
        <v>224</v>
      </c>
      <c r="H132" s="184">
        <v>38.396999999999998</v>
      </c>
      <c r="I132" s="185"/>
      <c r="J132" s="186">
        <f>ROUND(I132*H132,2)</f>
        <v>0</v>
      </c>
      <c r="K132" s="182" t="s">
        <v>214</v>
      </c>
      <c r="L132" s="40"/>
      <c r="M132" s="187" t="s">
        <v>5</v>
      </c>
      <c r="N132" s="188" t="s">
        <v>44</v>
      </c>
      <c r="O132" s="41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AR132" s="23" t="s">
        <v>147</v>
      </c>
      <c r="AT132" s="23" t="s">
        <v>142</v>
      </c>
      <c r="AU132" s="23" t="s">
        <v>82</v>
      </c>
      <c r="AY132" s="23" t="s">
        <v>140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23" t="s">
        <v>80</v>
      </c>
      <c r="BK132" s="191">
        <f>ROUND(I132*H132,2)</f>
        <v>0</v>
      </c>
      <c r="BL132" s="23" t="s">
        <v>147</v>
      </c>
      <c r="BM132" s="23" t="s">
        <v>225</v>
      </c>
    </row>
    <row r="133" spans="2:65" s="12" customFormat="1">
      <c r="B133" s="192"/>
      <c r="D133" s="193" t="s">
        <v>149</v>
      </c>
      <c r="E133" s="194" t="s">
        <v>5</v>
      </c>
      <c r="F133" s="195" t="s">
        <v>226</v>
      </c>
      <c r="H133" s="196">
        <v>38.396999999999998</v>
      </c>
      <c r="I133" s="197"/>
      <c r="L133" s="192"/>
      <c r="M133" s="198"/>
      <c r="N133" s="199"/>
      <c r="O133" s="199"/>
      <c r="P133" s="199"/>
      <c r="Q133" s="199"/>
      <c r="R133" s="199"/>
      <c r="S133" s="199"/>
      <c r="T133" s="200"/>
      <c r="AT133" s="194" t="s">
        <v>149</v>
      </c>
      <c r="AU133" s="194" t="s">
        <v>82</v>
      </c>
      <c r="AV133" s="12" t="s">
        <v>82</v>
      </c>
      <c r="AW133" s="12" t="s">
        <v>36</v>
      </c>
      <c r="AX133" s="12" t="s">
        <v>80</v>
      </c>
      <c r="AY133" s="194" t="s">
        <v>140</v>
      </c>
    </row>
    <row r="134" spans="2:65" s="1" customFormat="1" ht="38.25" customHeight="1">
      <c r="B134" s="179"/>
      <c r="C134" s="180" t="s">
        <v>227</v>
      </c>
      <c r="D134" s="180" t="s">
        <v>142</v>
      </c>
      <c r="E134" s="181" t="s">
        <v>228</v>
      </c>
      <c r="F134" s="182" t="s">
        <v>229</v>
      </c>
      <c r="G134" s="183" t="s">
        <v>183</v>
      </c>
      <c r="H134" s="184">
        <v>26.140999999999998</v>
      </c>
      <c r="I134" s="185"/>
      <c r="J134" s="186">
        <f>ROUND(I134*H134,2)</f>
        <v>0</v>
      </c>
      <c r="K134" s="182" t="s">
        <v>146</v>
      </c>
      <c r="L134" s="40"/>
      <c r="M134" s="187" t="s">
        <v>5</v>
      </c>
      <c r="N134" s="188" t="s">
        <v>44</v>
      </c>
      <c r="O134" s="41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AR134" s="23" t="s">
        <v>147</v>
      </c>
      <c r="AT134" s="23" t="s">
        <v>142</v>
      </c>
      <c r="AU134" s="23" t="s">
        <v>82</v>
      </c>
      <c r="AY134" s="23" t="s">
        <v>140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23" t="s">
        <v>80</v>
      </c>
      <c r="BK134" s="191">
        <f>ROUND(I134*H134,2)</f>
        <v>0</v>
      </c>
      <c r="BL134" s="23" t="s">
        <v>147</v>
      </c>
      <c r="BM134" s="23" t="s">
        <v>230</v>
      </c>
    </row>
    <row r="135" spans="2:65" s="12" customFormat="1">
      <c r="B135" s="192"/>
      <c r="D135" s="193" t="s">
        <v>149</v>
      </c>
      <c r="E135" s="194" t="s">
        <v>5</v>
      </c>
      <c r="F135" s="195" t="s">
        <v>231</v>
      </c>
      <c r="H135" s="196">
        <v>16.978000000000002</v>
      </c>
      <c r="I135" s="197"/>
      <c r="L135" s="192"/>
      <c r="M135" s="198"/>
      <c r="N135" s="199"/>
      <c r="O135" s="199"/>
      <c r="P135" s="199"/>
      <c r="Q135" s="199"/>
      <c r="R135" s="199"/>
      <c r="S135" s="199"/>
      <c r="T135" s="200"/>
      <c r="AT135" s="194" t="s">
        <v>149</v>
      </c>
      <c r="AU135" s="194" t="s">
        <v>82</v>
      </c>
      <c r="AV135" s="12" t="s">
        <v>82</v>
      </c>
      <c r="AW135" s="12" t="s">
        <v>36</v>
      </c>
      <c r="AX135" s="12" t="s">
        <v>73</v>
      </c>
      <c r="AY135" s="194" t="s">
        <v>140</v>
      </c>
    </row>
    <row r="136" spans="2:65" s="12" customFormat="1">
      <c r="B136" s="192"/>
      <c r="D136" s="193" t="s">
        <v>149</v>
      </c>
      <c r="E136" s="194" t="s">
        <v>5</v>
      </c>
      <c r="F136" s="195" t="s">
        <v>232</v>
      </c>
      <c r="H136" s="196">
        <v>9.1630000000000003</v>
      </c>
      <c r="I136" s="197"/>
      <c r="L136" s="192"/>
      <c r="M136" s="198"/>
      <c r="N136" s="199"/>
      <c r="O136" s="199"/>
      <c r="P136" s="199"/>
      <c r="Q136" s="199"/>
      <c r="R136" s="199"/>
      <c r="S136" s="199"/>
      <c r="T136" s="200"/>
      <c r="AT136" s="194" t="s">
        <v>149</v>
      </c>
      <c r="AU136" s="194" t="s">
        <v>82</v>
      </c>
      <c r="AV136" s="12" t="s">
        <v>82</v>
      </c>
      <c r="AW136" s="12" t="s">
        <v>36</v>
      </c>
      <c r="AX136" s="12" t="s">
        <v>73</v>
      </c>
      <c r="AY136" s="194" t="s">
        <v>140</v>
      </c>
    </row>
    <row r="137" spans="2:65" s="13" customFormat="1">
      <c r="B137" s="201"/>
      <c r="D137" s="193" t="s">
        <v>149</v>
      </c>
      <c r="E137" s="202" t="s">
        <v>5</v>
      </c>
      <c r="F137" s="203" t="s">
        <v>152</v>
      </c>
      <c r="H137" s="204">
        <v>26.140999999999998</v>
      </c>
      <c r="I137" s="205"/>
      <c r="L137" s="201"/>
      <c r="M137" s="206"/>
      <c r="N137" s="207"/>
      <c r="O137" s="207"/>
      <c r="P137" s="207"/>
      <c r="Q137" s="207"/>
      <c r="R137" s="207"/>
      <c r="S137" s="207"/>
      <c r="T137" s="208"/>
      <c r="AT137" s="202" t="s">
        <v>149</v>
      </c>
      <c r="AU137" s="202" t="s">
        <v>82</v>
      </c>
      <c r="AV137" s="13" t="s">
        <v>147</v>
      </c>
      <c r="AW137" s="13" t="s">
        <v>36</v>
      </c>
      <c r="AX137" s="13" t="s">
        <v>80</v>
      </c>
      <c r="AY137" s="202" t="s">
        <v>140</v>
      </c>
    </row>
    <row r="138" spans="2:65" s="11" customFormat="1" ht="29.85" customHeight="1">
      <c r="B138" s="166"/>
      <c r="D138" s="167" t="s">
        <v>72</v>
      </c>
      <c r="E138" s="177" t="s">
        <v>82</v>
      </c>
      <c r="F138" s="177" t="s">
        <v>233</v>
      </c>
      <c r="I138" s="169"/>
      <c r="J138" s="178">
        <f>BK138</f>
        <v>0</v>
      </c>
      <c r="L138" s="166"/>
      <c r="M138" s="171"/>
      <c r="N138" s="172"/>
      <c r="O138" s="172"/>
      <c r="P138" s="173">
        <f>SUM(P139:P140)</f>
        <v>0</v>
      </c>
      <c r="Q138" s="172"/>
      <c r="R138" s="173">
        <f>SUM(R139:R140)</f>
        <v>4.6209843199999998</v>
      </c>
      <c r="S138" s="172"/>
      <c r="T138" s="174">
        <f>SUM(T139:T140)</f>
        <v>0</v>
      </c>
      <c r="AR138" s="167" t="s">
        <v>80</v>
      </c>
      <c r="AT138" s="175" t="s">
        <v>72</v>
      </c>
      <c r="AU138" s="175" t="s">
        <v>80</v>
      </c>
      <c r="AY138" s="167" t="s">
        <v>140</v>
      </c>
      <c r="BK138" s="176">
        <f>SUM(BK139:BK140)</f>
        <v>0</v>
      </c>
    </row>
    <row r="139" spans="2:65" s="1" customFormat="1" ht="25.5" customHeight="1">
      <c r="B139" s="179"/>
      <c r="C139" s="180" t="s">
        <v>234</v>
      </c>
      <c r="D139" s="180" t="s">
        <v>142</v>
      </c>
      <c r="E139" s="181" t="s">
        <v>235</v>
      </c>
      <c r="F139" s="182" t="s">
        <v>236</v>
      </c>
      <c r="G139" s="183" t="s">
        <v>183</v>
      </c>
      <c r="H139" s="184">
        <v>2.048</v>
      </c>
      <c r="I139" s="185"/>
      <c r="J139" s="186">
        <f>ROUND(I139*H139,2)</f>
        <v>0</v>
      </c>
      <c r="K139" s="182" t="s">
        <v>146</v>
      </c>
      <c r="L139" s="40"/>
      <c r="M139" s="187" t="s">
        <v>5</v>
      </c>
      <c r="N139" s="188" t="s">
        <v>44</v>
      </c>
      <c r="O139" s="41"/>
      <c r="P139" s="189">
        <f>O139*H139</f>
        <v>0</v>
      </c>
      <c r="Q139" s="189">
        <v>2.2563399999999998</v>
      </c>
      <c r="R139" s="189">
        <f>Q139*H139</f>
        <v>4.6209843199999998</v>
      </c>
      <c r="S139" s="189">
        <v>0</v>
      </c>
      <c r="T139" s="190">
        <f>S139*H139</f>
        <v>0</v>
      </c>
      <c r="AR139" s="23" t="s">
        <v>147</v>
      </c>
      <c r="AT139" s="23" t="s">
        <v>142</v>
      </c>
      <c r="AU139" s="23" t="s">
        <v>82</v>
      </c>
      <c r="AY139" s="23" t="s">
        <v>140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23" t="s">
        <v>80</v>
      </c>
      <c r="BK139" s="191">
        <f>ROUND(I139*H139,2)</f>
        <v>0</v>
      </c>
      <c r="BL139" s="23" t="s">
        <v>147</v>
      </c>
      <c r="BM139" s="23" t="s">
        <v>237</v>
      </c>
    </row>
    <row r="140" spans="2:65" s="12" customFormat="1">
      <c r="B140" s="192"/>
      <c r="D140" s="193" t="s">
        <v>149</v>
      </c>
      <c r="E140" s="194" t="s">
        <v>5</v>
      </c>
      <c r="F140" s="195" t="s">
        <v>238</v>
      </c>
      <c r="H140" s="196">
        <v>2.048</v>
      </c>
      <c r="I140" s="197"/>
      <c r="L140" s="192"/>
      <c r="M140" s="198"/>
      <c r="N140" s="199"/>
      <c r="O140" s="199"/>
      <c r="P140" s="199"/>
      <c r="Q140" s="199"/>
      <c r="R140" s="199"/>
      <c r="S140" s="199"/>
      <c r="T140" s="200"/>
      <c r="AT140" s="194" t="s">
        <v>149</v>
      </c>
      <c r="AU140" s="194" t="s">
        <v>82</v>
      </c>
      <c r="AV140" s="12" t="s">
        <v>82</v>
      </c>
      <c r="AW140" s="12" t="s">
        <v>36</v>
      </c>
      <c r="AX140" s="12" t="s">
        <v>80</v>
      </c>
      <c r="AY140" s="194" t="s">
        <v>140</v>
      </c>
    </row>
    <row r="141" spans="2:65" s="11" customFormat="1" ht="29.85" customHeight="1">
      <c r="B141" s="166"/>
      <c r="D141" s="167" t="s">
        <v>72</v>
      </c>
      <c r="E141" s="177" t="s">
        <v>157</v>
      </c>
      <c r="F141" s="177" t="s">
        <v>239</v>
      </c>
      <c r="I141" s="169"/>
      <c r="J141" s="178">
        <f>BK141</f>
        <v>0</v>
      </c>
      <c r="L141" s="166"/>
      <c r="M141" s="171"/>
      <c r="N141" s="172"/>
      <c r="O141" s="172"/>
      <c r="P141" s="173">
        <f>SUM(P142:P143)</f>
        <v>0</v>
      </c>
      <c r="Q141" s="172"/>
      <c r="R141" s="173">
        <f>SUM(R142:R143)</f>
        <v>6.9097500000000006E-2</v>
      </c>
      <c r="S141" s="172"/>
      <c r="T141" s="174">
        <f>SUM(T142:T143)</f>
        <v>0</v>
      </c>
      <c r="AR141" s="167" t="s">
        <v>80</v>
      </c>
      <c r="AT141" s="175" t="s">
        <v>72</v>
      </c>
      <c r="AU141" s="175" t="s">
        <v>80</v>
      </c>
      <c r="AY141" s="167" t="s">
        <v>140</v>
      </c>
      <c r="BK141" s="176">
        <f>SUM(BK142:BK143)</f>
        <v>0</v>
      </c>
    </row>
    <row r="142" spans="2:65" s="1" customFormat="1" ht="16.5" customHeight="1">
      <c r="B142" s="179"/>
      <c r="C142" s="180" t="s">
        <v>240</v>
      </c>
      <c r="D142" s="180" t="s">
        <v>142</v>
      </c>
      <c r="E142" s="181" t="s">
        <v>241</v>
      </c>
      <c r="F142" s="182" t="s">
        <v>242</v>
      </c>
      <c r="G142" s="183" t="s">
        <v>174</v>
      </c>
      <c r="H142" s="184">
        <v>153.55000000000001</v>
      </c>
      <c r="I142" s="185"/>
      <c r="J142" s="186">
        <f>ROUND(I142*H142,2)</f>
        <v>0</v>
      </c>
      <c r="K142" s="182" t="s">
        <v>146</v>
      </c>
      <c r="L142" s="40"/>
      <c r="M142" s="187" t="s">
        <v>5</v>
      </c>
      <c r="N142" s="188" t="s">
        <v>44</v>
      </c>
      <c r="O142" s="41"/>
      <c r="P142" s="189">
        <f>O142*H142</f>
        <v>0</v>
      </c>
      <c r="Q142" s="189">
        <v>4.4999999999999999E-4</v>
      </c>
      <c r="R142" s="189">
        <f>Q142*H142</f>
        <v>6.9097500000000006E-2</v>
      </c>
      <c r="S142" s="189">
        <v>0</v>
      </c>
      <c r="T142" s="190">
        <f>S142*H142</f>
        <v>0</v>
      </c>
      <c r="AR142" s="23" t="s">
        <v>147</v>
      </c>
      <c r="AT142" s="23" t="s">
        <v>142</v>
      </c>
      <c r="AU142" s="23" t="s">
        <v>82</v>
      </c>
      <c r="AY142" s="23" t="s">
        <v>140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23" t="s">
        <v>80</v>
      </c>
      <c r="BK142" s="191">
        <f>ROUND(I142*H142,2)</f>
        <v>0</v>
      </c>
      <c r="BL142" s="23" t="s">
        <v>147</v>
      </c>
      <c r="BM142" s="23" t="s">
        <v>243</v>
      </c>
    </row>
    <row r="143" spans="2:65" s="12" customFormat="1">
      <c r="B143" s="192"/>
      <c r="D143" s="193" t="s">
        <v>149</v>
      </c>
      <c r="E143" s="194" t="s">
        <v>5</v>
      </c>
      <c r="F143" s="195" t="s">
        <v>244</v>
      </c>
      <c r="H143" s="196">
        <v>153.55000000000001</v>
      </c>
      <c r="I143" s="197"/>
      <c r="L143" s="192"/>
      <c r="M143" s="198"/>
      <c r="N143" s="199"/>
      <c r="O143" s="199"/>
      <c r="P143" s="199"/>
      <c r="Q143" s="199"/>
      <c r="R143" s="199"/>
      <c r="S143" s="199"/>
      <c r="T143" s="200"/>
      <c r="AT143" s="194" t="s">
        <v>149</v>
      </c>
      <c r="AU143" s="194" t="s">
        <v>82</v>
      </c>
      <c r="AV143" s="12" t="s">
        <v>82</v>
      </c>
      <c r="AW143" s="12" t="s">
        <v>36</v>
      </c>
      <c r="AX143" s="12" t="s">
        <v>80</v>
      </c>
      <c r="AY143" s="194" t="s">
        <v>140</v>
      </c>
    </row>
    <row r="144" spans="2:65" s="11" customFormat="1" ht="29.85" customHeight="1">
      <c r="B144" s="166"/>
      <c r="D144" s="167" t="s">
        <v>72</v>
      </c>
      <c r="E144" s="177" t="s">
        <v>147</v>
      </c>
      <c r="F144" s="177" t="s">
        <v>245</v>
      </c>
      <c r="I144" s="169"/>
      <c r="J144" s="178">
        <f>BK144</f>
        <v>0</v>
      </c>
      <c r="L144" s="166"/>
      <c r="M144" s="171"/>
      <c r="N144" s="172"/>
      <c r="O144" s="172"/>
      <c r="P144" s="173">
        <f>SUM(P145:P146)</f>
        <v>0</v>
      </c>
      <c r="Q144" s="172"/>
      <c r="R144" s="173">
        <f>SUM(R145:R146)</f>
        <v>0</v>
      </c>
      <c r="S144" s="172"/>
      <c r="T144" s="174">
        <f>SUM(T145:T146)</f>
        <v>0</v>
      </c>
      <c r="AR144" s="167" t="s">
        <v>80</v>
      </c>
      <c r="AT144" s="175" t="s">
        <v>72</v>
      </c>
      <c r="AU144" s="175" t="s">
        <v>80</v>
      </c>
      <c r="AY144" s="167" t="s">
        <v>140</v>
      </c>
      <c r="BK144" s="176">
        <f>SUM(BK145:BK146)</f>
        <v>0</v>
      </c>
    </row>
    <row r="145" spans="2:65" s="1" customFormat="1" ht="25.5" customHeight="1">
      <c r="B145" s="179"/>
      <c r="C145" s="180" t="s">
        <v>246</v>
      </c>
      <c r="D145" s="180" t="s">
        <v>142</v>
      </c>
      <c r="E145" s="181" t="s">
        <v>247</v>
      </c>
      <c r="F145" s="182" t="s">
        <v>248</v>
      </c>
      <c r="G145" s="183" t="s">
        <v>183</v>
      </c>
      <c r="H145" s="184">
        <v>20.087</v>
      </c>
      <c r="I145" s="185"/>
      <c r="J145" s="186">
        <f>ROUND(I145*H145,2)</f>
        <v>0</v>
      </c>
      <c r="K145" s="182" t="s">
        <v>146</v>
      </c>
      <c r="L145" s="40"/>
      <c r="M145" s="187" t="s">
        <v>5</v>
      </c>
      <c r="N145" s="188" t="s">
        <v>44</v>
      </c>
      <c r="O145" s="41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AR145" s="23" t="s">
        <v>147</v>
      </c>
      <c r="AT145" s="23" t="s">
        <v>142</v>
      </c>
      <c r="AU145" s="23" t="s">
        <v>82</v>
      </c>
      <c r="AY145" s="23" t="s">
        <v>140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23" t="s">
        <v>80</v>
      </c>
      <c r="BK145" s="191">
        <f>ROUND(I145*H145,2)</f>
        <v>0</v>
      </c>
      <c r="BL145" s="23" t="s">
        <v>147</v>
      </c>
      <c r="BM145" s="23" t="s">
        <v>249</v>
      </c>
    </row>
    <row r="146" spans="2:65" s="12" customFormat="1">
      <c r="B146" s="192"/>
      <c r="D146" s="193" t="s">
        <v>149</v>
      </c>
      <c r="E146" s="194" t="s">
        <v>5</v>
      </c>
      <c r="F146" s="195" t="s">
        <v>250</v>
      </c>
      <c r="H146" s="196">
        <v>20.087</v>
      </c>
      <c r="I146" s="197"/>
      <c r="L146" s="192"/>
      <c r="M146" s="198"/>
      <c r="N146" s="199"/>
      <c r="O146" s="199"/>
      <c r="P146" s="199"/>
      <c r="Q146" s="199"/>
      <c r="R146" s="199"/>
      <c r="S146" s="199"/>
      <c r="T146" s="200"/>
      <c r="AT146" s="194" t="s">
        <v>149</v>
      </c>
      <c r="AU146" s="194" t="s">
        <v>82</v>
      </c>
      <c r="AV146" s="12" t="s">
        <v>82</v>
      </c>
      <c r="AW146" s="12" t="s">
        <v>36</v>
      </c>
      <c r="AX146" s="12" t="s">
        <v>80</v>
      </c>
      <c r="AY146" s="194" t="s">
        <v>140</v>
      </c>
    </row>
    <row r="147" spans="2:65" s="11" customFormat="1" ht="29.85" customHeight="1">
      <c r="B147" s="166"/>
      <c r="D147" s="167" t="s">
        <v>72</v>
      </c>
      <c r="E147" s="177" t="s">
        <v>166</v>
      </c>
      <c r="F147" s="177" t="s">
        <v>251</v>
      </c>
      <c r="I147" s="169"/>
      <c r="J147" s="178">
        <f>BK147</f>
        <v>0</v>
      </c>
      <c r="L147" s="166"/>
      <c r="M147" s="171"/>
      <c r="N147" s="172"/>
      <c r="O147" s="172"/>
      <c r="P147" s="173">
        <f>SUM(P148:P156)</f>
        <v>0</v>
      </c>
      <c r="Q147" s="172"/>
      <c r="R147" s="173">
        <f>SUM(R148:R156)</f>
        <v>25.413457500000003</v>
      </c>
      <c r="S147" s="172"/>
      <c r="T147" s="174">
        <f>SUM(T148:T156)</f>
        <v>0</v>
      </c>
      <c r="AR147" s="167" t="s">
        <v>80</v>
      </c>
      <c r="AT147" s="175" t="s">
        <v>72</v>
      </c>
      <c r="AU147" s="175" t="s">
        <v>80</v>
      </c>
      <c r="AY147" s="167" t="s">
        <v>140</v>
      </c>
      <c r="BK147" s="176">
        <f>SUM(BK148:BK156)</f>
        <v>0</v>
      </c>
    </row>
    <row r="148" spans="2:65" s="1" customFormat="1" ht="25.5" customHeight="1">
      <c r="B148" s="179"/>
      <c r="C148" s="180" t="s">
        <v>10</v>
      </c>
      <c r="D148" s="180" t="s">
        <v>142</v>
      </c>
      <c r="E148" s="181" t="s">
        <v>252</v>
      </c>
      <c r="F148" s="182" t="s">
        <v>253</v>
      </c>
      <c r="G148" s="183" t="s">
        <v>145</v>
      </c>
      <c r="H148" s="184">
        <v>44</v>
      </c>
      <c r="I148" s="185"/>
      <c r="J148" s="186">
        <f>ROUND(I148*H148,2)</f>
        <v>0</v>
      </c>
      <c r="K148" s="182" t="s">
        <v>146</v>
      </c>
      <c r="L148" s="40"/>
      <c r="M148" s="187" t="s">
        <v>5</v>
      </c>
      <c r="N148" s="188" t="s">
        <v>44</v>
      </c>
      <c r="O148" s="41"/>
      <c r="P148" s="189">
        <f>O148*H148</f>
        <v>0</v>
      </c>
      <c r="Q148" s="189">
        <v>0.14688000000000001</v>
      </c>
      <c r="R148" s="189">
        <f>Q148*H148</f>
        <v>6.4627200000000009</v>
      </c>
      <c r="S148" s="189">
        <v>0</v>
      </c>
      <c r="T148" s="190">
        <f>S148*H148</f>
        <v>0</v>
      </c>
      <c r="AR148" s="23" t="s">
        <v>147</v>
      </c>
      <c r="AT148" s="23" t="s">
        <v>142</v>
      </c>
      <c r="AU148" s="23" t="s">
        <v>82</v>
      </c>
      <c r="AY148" s="23" t="s">
        <v>140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23" t="s">
        <v>80</v>
      </c>
      <c r="BK148" s="191">
        <f>ROUND(I148*H148,2)</f>
        <v>0</v>
      </c>
      <c r="BL148" s="23" t="s">
        <v>147</v>
      </c>
      <c r="BM148" s="23" t="s">
        <v>254</v>
      </c>
    </row>
    <row r="149" spans="2:65" s="12" customFormat="1">
      <c r="B149" s="192"/>
      <c r="D149" s="193" t="s">
        <v>149</v>
      </c>
      <c r="E149" s="194" t="s">
        <v>5</v>
      </c>
      <c r="F149" s="195" t="s">
        <v>255</v>
      </c>
      <c r="H149" s="196">
        <v>44</v>
      </c>
      <c r="I149" s="197"/>
      <c r="L149" s="192"/>
      <c r="M149" s="198"/>
      <c r="N149" s="199"/>
      <c r="O149" s="199"/>
      <c r="P149" s="199"/>
      <c r="Q149" s="199"/>
      <c r="R149" s="199"/>
      <c r="S149" s="199"/>
      <c r="T149" s="200"/>
      <c r="AT149" s="194" t="s">
        <v>149</v>
      </c>
      <c r="AU149" s="194" t="s">
        <v>82</v>
      </c>
      <c r="AV149" s="12" t="s">
        <v>82</v>
      </c>
      <c r="AW149" s="12" t="s">
        <v>36</v>
      </c>
      <c r="AX149" s="12" t="s">
        <v>80</v>
      </c>
      <c r="AY149" s="194" t="s">
        <v>140</v>
      </c>
    </row>
    <row r="150" spans="2:65" s="1" customFormat="1" ht="25.5" customHeight="1">
      <c r="B150" s="179"/>
      <c r="C150" s="180" t="s">
        <v>256</v>
      </c>
      <c r="D150" s="180" t="s">
        <v>142</v>
      </c>
      <c r="E150" s="181" t="s">
        <v>257</v>
      </c>
      <c r="F150" s="182" t="s">
        <v>258</v>
      </c>
      <c r="G150" s="183" t="s">
        <v>145</v>
      </c>
      <c r="H150" s="184">
        <v>35</v>
      </c>
      <c r="I150" s="185"/>
      <c r="J150" s="186">
        <f>ROUND(I150*H150,2)</f>
        <v>0</v>
      </c>
      <c r="K150" s="182" t="s">
        <v>146</v>
      </c>
      <c r="L150" s="40"/>
      <c r="M150" s="187" t="s">
        <v>5</v>
      </c>
      <c r="N150" s="188" t="s">
        <v>44</v>
      </c>
      <c r="O150" s="41"/>
      <c r="P150" s="189">
        <f>O150*H150</f>
        <v>0</v>
      </c>
      <c r="Q150" s="189">
        <v>0.52370000000000005</v>
      </c>
      <c r="R150" s="189">
        <f>Q150*H150</f>
        <v>18.329500000000003</v>
      </c>
      <c r="S150" s="189">
        <v>0</v>
      </c>
      <c r="T150" s="190">
        <f>S150*H150</f>
        <v>0</v>
      </c>
      <c r="AR150" s="23" t="s">
        <v>147</v>
      </c>
      <c r="AT150" s="23" t="s">
        <v>142</v>
      </c>
      <c r="AU150" s="23" t="s">
        <v>82</v>
      </c>
      <c r="AY150" s="23" t="s">
        <v>140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23" t="s">
        <v>80</v>
      </c>
      <c r="BK150" s="191">
        <f>ROUND(I150*H150,2)</f>
        <v>0</v>
      </c>
      <c r="BL150" s="23" t="s">
        <v>147</v>
      </c>
      <c r="BM150" s="23" t="s">
        <v>259</v>
      </c>
    </row>
    <row r="151" spans="2:65" s="12" customFormat="1">
      <c r="B151" s="192"/>
      <c r="D151" s="193" t="s">
        <v>149</v>
      </c>
      <c r="E151" s="194" t="s">
        <v>5</v>
      </c>
      <c r="F151" s="195" t="s">
        <v>260</v>
      </c>
      <c r="H151" s="196">
        <v>35</v>
      </c>
      <c r="I151" s="197"/>
      <c r="L151" s="192"/>
      <c r="M151" s="198"/>
      <c r="N151" s="199"/>
      <c r="O151" s="199"/>
      <c r="P151" s="199"/>
      <c r="Q151" s="199"/>
      <c r="R151" s="199"/>
      <c r="S151" s="199"/>
      <c r="T151" s="200"/>
      <c r="AT151" s="194" t="s">
        <v>149</v>
      </c>
      <c r="AU151" s="194" t="s">
        <v>82</v>
      </c>
      <c r="AV151" s="12" t="s">
        <v>82</v>
      </c>
      <c r="AW151" s="12" t="s">
        <v>36</v>
      </c>
      <c r="AX151" s="12" t="s">
        <v>80</v>
      </c>
      <c r="AY151" s="194" t="s">
        <v>140</v>
      </c>
    </row>
    <row r="152" spans="2:65" s="1" customFormat="1" ht="38.25" customHeight="1">
      <c r="B152" s="179"/>
      <c r="C152" s="180" t="s">
        <v>261</v>
      </c>
      <c r="D152" s="180" t="s">
        <v>142</v>
      </c>
      <c r="E152" s="181" t="s">
        <v>262</v>
      </c>
      <c r="F152" s="182" t="s">
        <v>263</v>
      </c>
      <c r="G152" s="183" t="s">
        <v>145</v>
      </c>
      <c r="H152" s="184">
        <v>26</v>
      </c>
      <c r="I152" s="185"/>
      <c r="J152" s="186">
        <f>ROUND(I152*H152,2)</f>
        <v>0</v>
      </c>
      <c r="K152" s="182" t="s">
        <v>146</v>
      </c>
      <c r="L152" s="40"/>
      <c r="M152" s="187" t="s">
        <v>5</v>
      </c>
      <c r="N152" s="188" t="s">
        <v>44</v>
      </c>
      <c r="O152" s="41"/>
      <c r="P152" s="189">
        <f>O152*H152</f>
        <v>0</v>
      </c>
      <c r="Q152" s="189">
        <v>8.8000000000000005E-3</v>
      </c>
      <c r="R152" s="189">
        <f>Q152*H152</f>
        <v>0.2288</v>
      </c>
      <c r="S152" s="189">
        <v>0</v>
      </c>
      <c r="T152" s="190">
        <f>S152*H152</f>
        <v>0</v>
      </c>
      <c r="AR152" s="23" t="s">
        <v>147</v>
      </c>
      <c r="AT152" s="23" t="s">
        <v>142</v>
      </c>
      <c r="AU152" s="23" t="s">
        <v>82</v>
      </c>
      <c r="AY152" s="23" t="s">
        <v>140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23" t="s">
        <v>80</v>
      </c>
      <c r="BK152" s="191">
        <f>ROUND(I152*H152,2)</f>
        <v>0</v>
      </c>
      <c r="BL152" s="23" t="s">
        <v>147</v>
      </c>
      <c r="BM152" s="23" t="s">
        <v>264</v>
      </c>
    </row>
    <row r="153" spans="2:65" s="12" customFormat="1">
      <c r="B153" s="192"/>
      <c r="D153" s="193" t="s">
        <v>149</v>
      </c>
      <c r="E153" s="194" t="s">
        <v>5</v>
      </c>
      <c r="F153" s="195" t="s">
        <v>265</v>
      </c>
      <c r="H153" s="196">
        <v>26</v>
      </c>
      <c r="I153" s="197"/>
      <c r="L153" s="192"/>
      <c r="M153" s="198"/>
      <c r="N153" s="199"/>
      <c r="O153" s="199"/>
      <c r="P153" s="199"/>
      <c r="Q153" s="199"/>
      <c r="R153" s="199"/>
      <c r="S153" s="199"/>
      <c r="T153" s="200"/>
      <c r="AT153" s="194" t="s">
        <v>149</v>
      </c>
      <c r="AU153" s="194" t="s">
        <v>82</v>
      </c>
      <c r="AV153" s="12" t="s">
        <v>82</v>
      </c>
      <c r="AW153" s="12" t="s">
        <v>36</v>
      </c>
      <c r="AX153" s="12" t="s">
        <v>80</v>
      </c>
      <c r="AY153" s="194" t="s">
        <v>140</v>
      </c>
    </row>
    <row r="154" spans="2:65" s="1" customFormat="1" ht="51" customHeight="1">
      <c r="B154" s="179"/>
      <c r="C154" s="180" t="s">
        <v>266</v>
      </c>
      <c r="D154" s="180" t="s">
        <v>142</v>
      </c>
      <c r="E154" s="181" t="s">
        <v>267</v>
      </c>
      <c r="F154" s="182" t="s">
        <v>268</v>
      </c>
      <c r="G154" s="183" t="s">
        <v>145</v>
      </c>
      <c r="H154" s="184">
        <v>1.75</v>
      </c>
      <c r="I154" s="185"/>
      <c r="J154" s="186">
        <f>ROUND(I154*H154,2)</f>
        <v>0</v>
      </c>
      <c r="K154" s="182" t="s">
        <v>146</v>
      </c>
      <c r="L154" s="40"/>
      <c r="M154" s="187" t="s">
        <v>5</v>
      </c>
      <c r="N154" s="188" t="s">
        <v>44</v>
      </c>
      <c r="O154" s="41"/>
      <c r="P154" s="189">
        <f>O154*H154</f>
        <v>0</v>
      </c>
      <c r="Q154" s="189">
        <v>8.4250000000000005E-2</v>
      </c>
      <c r="R154" s="189">
        <f>Q154*H154</f>
        <v>0.1474375</v>
      </c>
      <c r="S154" s="189">
        <v>0</v>
      </c>
      <c r="T154" s="190">
        <f>S154*H154</f>
        <v>0</v>
      </c>
      <c r="AR154" s="23" t="s">
        <v>147</v>
      </c>
      <c r="AT154" s="23" t="s">
        <v>142</v>
      </c>
      <c r="AU154" s="23" t="s">
        <v>82</v>
      </c>
      <c r="AY154" s="23" t="s">
        <v>140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23" t="s">
        <v>80</v>
      </c>
      <c r="BK154" s="191">
        <f>ROUND(I154*H154,2)</f>
        <v>0</v>
      </c>
      <c r="BL154" s="23" t="s">
        <v>147</v>
      </c>
      <c r="BM154" s="23" t="s">
        <v>269</v>
      </c>
    </row>
    <row r="155" spans="2:65" s="12" customFormat="1">
      <c r="B155" s="192"/>
      <c r="D155" s="193" t="s">
        <v>149</v>
      </c>
      <c r="E155" s="194" t="s">
        <v>5</v>
      </c>
      <c r="F155" s="195" t="s">
        <v>270</v>
      </c>
      <c r="H155" s="196">
        <v>1.75</v>
      </c>
      <c r="I155" s="197"/>
      <c r="L155" s="192"/>
      <c r="M155" s="198"/>
      <c r="N155" s="199"/>
      <c r="O155" s="199"/>
      <c r="P155" s="199"/>
      <c r="Q155" s="199"/>
      <c r="R155" s="199"/>
      <c r="S155" s="199"/>
      <c r="T155" s="200"/>
      <c r="AT155" s="194" t="s">
        <v>149</v>
      </c>
      <c r="AU155" s="194" t="s">
        <v>82</v>
      </c>
      <c r="AV155" s="12" t="s">
        <v>82</v>
      </c>
      <c r="AW155" s="12" t="s">
        <v>36</v>
      </c>
      <c r="AX155" s="12" t="s">
        <v>80</v>
      </c>
      <c r="AY155" s="194" t="s">
        <v>140</v>
      </c>
    </row>
    <row r="156" spans="2:65" s="1" customFormat="1" ht="16.5" customHeight="1">
      <c r="B156" s="179"/>
      <c r="C156" s="209" t="s">
        <v>271</v>
      </c>
      <c r="D156" s="209" t="s">
        <v>272</v>
      </c>
      <c r="E156" s="210" t="s">
        <v>273</v>
      </c>
      <c r="F156" s="211" t="s">
        <v>274</v>
      </c>
      <c r="G156" s="212" t="s">
        <v>145</v>
      </c>
      <c r="H156" s="213">
        <v>1.75</v>
      </c>
      <c r="I156" s="214"/>
      <c r="J156" s="215">
        <f>ROUND(I156*H156,2)</f>
        <v>0</v>
      </c>
      <c r="K156" s="211" t="s">
        <v>146</v>
      </c>
      <c r="L156" s="216"/>
      <c r="M156" s="217" t="s">
        <v>5</v>
      </c>
      <c r="N156" s="218" t="s">
        <v>44</v>
      </c>
      <c r="O156" s="41"/>
      <c r="P156" s="189">
        <f>O156*H156</f>
        <v>0</v>
      </c>
      <c r="Q156" s="189">
        <v>0.14000000000000001</v>
      </c>
      <c r="R156" s="189">
        <f>Q156*H156</f>
        <v>0.24500000000000002</v>
      </c>
      <c r="S156" s="189">
        <v>0</v>
      </c>
      <c r="T156" s="190">
        <f>S156*H156</f>
        <v>0</v>
      </c>
      <c r="AR156" s="23" t="s">
        <v>180</v>
      </c>
      <c r="AT156" s="23" t="s">
        <v>272</v>
      </c>
      <c r="AU156" s="23" t="s">
        <v>82</v>
      </c>
      <c r="AY156" s="23" t="s">
        <v>140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23" t="s">
        <v>80</v>
      </c>
      <c r="BK156" s="191">
        <f>ROUND(I156*H156,2)</f>
        <v>0</v>
      </c>
      <c r="BL156" s="23" t="s">
        <v>147</v>
      </c>
      <c r="BM156" s="23" t="s">
        <v>275</v>
      </c>
    </row>
    <row r="157" spans="2:65" s="11" customFormat="1" ht="29.85" customHeight="1">
      <c r="B157" s="166"/>
      <c r="D157" s="167" t="s">
        <v>72</v>
      </c>
      <c r="E157" s="177" t="s">
        <v>171</v>
      </c>
      <c r="F157" s="177" t="s">
        <v>276</v>
      </c>
      <c r="I157" s="169"/>
      <c r="J157" s="178">
        <f>BK157</f>
        <v>0</v>
      </c>
      <c r="L157" s="166"/>
      <c r="M157" s="171"/>
      <c r="N157" s="172"/>
      <c r="O157" s="172"/>
      <c r="P157" s="173">
        <f>SUM(P158:P159)</f>
        <v>0</v>
      </c>
      <c r="Q157" s="172"/>
      <c r="R157" s="173">
        <f>SUM(R158:R159)</f>
        <v>0.33726513000000002</v>
      </c>
      <c r="S157" s="172"/>
      <c r="T157" s="174">
        <f>SUM(T158:T159)</f>
        <v>0</v>
      </c>
      <c r="AR157" s="167" t="s">
        <v>80</v>
      </c>
      <c r="AT157" s="175" t="s">
        <v>72</v>
      </c>
      <c r="AU157" s="175" t="s">
        <v>80</v>
      </c>
      <c r="AY157" s="167" t="s">
        <v>140</v>
      </c>
      <c r="BK157" s="176">
        <f>SUM(BK158:BK159)</f>
        <v>0</v>
      </c>
    </row>
    <row r="158" spans="2:65" s="1" customFormat="1" ht="25.5" customHeight="1">
      <c r="B158" s="179"/>
      <c r="C158" s="180" t="s">
        <v>265</v>
      </c>
      <c r="D158" s="180" t="s">
        <v>142</v>
      </c>
      <c r="E158" s="181" t="s">
        <v>277</v>
      </c>
      <c r="F158" s="182" t="s">
        <v>278</v>
      </c>
      <c r="G158" s="183" t="s">
        <v>145</v>
      </c>
      <c r="H158" s="184">
        <v>8.1210000000000004</v>
      </c>
      <c r="I158" s="185"/>
      <c r="J158" s="186">
        <f>ROUND(I158*H158,2)</f>
        <v>0</v>
      </c>
      <c r="K158" s="182" t="s">
        <v>146</v>
      </c>
      <c r="L158" s="40"/>
      <c r="M158" s="187" t="s">
        <v>5</v>
      </c>
      <c r="N158" s="188" t="s">
        <v>44</v>
      </c>
      <c r="O158" s="41"/>
      <c r="P158" s="189">
        <f>O158*H158</f>
        <v>0</v>
      </c>
      <c r="Q158" s="189">
        <v>4.1529999999999997E-2</v>
      </c>
      <c r="R158" s="189">
        <f>Q158*H158</f>
        <v>0.33726513000000002</v>
      </c>
      <c r="S158" s="189">
        <v>0</v>
      </c>
      <c r="T158" s="190">
        <f>S158*H158</f>
        <v>0</v>
      </c>
      <c r="AR158" s="23" t="s">
        <v>147</v>
      </c>
      <c r="AT158" s="23" t="s">
        <v>142</v>
      </c>
      <c r="AU158" s="23" t="s">
        <v>82</v>
      </c>
      <c r="AY158" s="23" t="s">
        <v>140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23" t="s">
        <v>80</v>
      </c>
      <c r="BK158" s="191">
        <f>ROUND(I158*H158,2)</f>
        <v>0</v>
      </c>
      <c r="BL158" s="23" t="s">
        <v>147</v>
      </c>
      <c r="BM158" s="23" t="s">
        <v>279</v>
      </c>
    </row>
    <row r="159" spans="2:65" s="12" customFormat="1">
      <c r="B159" s="192"/>
      <c r="D159" s="193" t="s">
        <v>149</v>
      </c>
      <c r="E159" s="194" t="s">
        <v>5</v>
      </c>
      <c r="F159" s="195" t="s">
        <v>280</v>
      </c>
      <c r="H159" s="196">
        <v>8.1210000000000004</v>
      </c>
      <c r="I159" s="197"/>
      <c r="L159" s="192"/>
      <c r="M159" s="198"/>
      <c r="N159" s="199"/>
      <c r="O159" s="199"/>
      <c r="P159" s="199"/>
      <c r="Q159" s="199"/>
      <c r="R159" s="199"/>
      <c r="S159" s="199"/>
      <c r="T159" s="200"/>
      <c r="AT159" s="194" t="s">
        <v>149</v>
      </c>
      <c r="AU159" s="194" t="s">
        <v>82</v>
      </c>
      <c r="AV159" s="12" t="s">
        <v>82</v>
      </c>
      <c r="AW159" s="12" t="s">
        <v>36</v>
      </c>
      <c r="AX159" s="12" t="s">
        <v>80</v>
      </c>
      <c r="AY159" s="194" t="s">
        <v>140</v>
      </c>
    </row>
    <row r="160" spans="2:65" s="11" customFormat="1" ht="29.85" customHeight="1">
      <c r="B160" s="166"/>
      <c r="D160" s="167" t="s">
        <v>72</v>
      </c>
      <c r="E160" s="177" t="s">
        <v>180</v>
      </c>
      <c r="F160" s="177" t="s">
        <v>281</v>
      </c>
      <c r="I160" s="169"/>
      <c r="J160" s="178">
        <f>BK160</f>
        <v>0</v>
      </c>
      <c r="L160" s="166"/>
      <c r="M160" s="171"/>
      <c r="N160" s="172"/>
      <c r="O160" s="172"/>
      <c r="P160" s="173">
        <f>SUM(P161:P162)</f>
        <v>0</v>
      </c>
      <c r="Q160" s="172"/>
      <c r="R160" s="173">
        <f>SUM(R161:R162)</f>
        <v>9.2130000000000007E-3</v>
      </c>
      <c r="S160" s="172"/>
      <c r="T160" s="174">
        <f>SUM(T161:T162)</f>
        <v>0</v>
      </c>
      <c r="AR160" s="167" t="s">
        <v>80</v>
      </c>
      <c r="AT160" s="175" t="s">
        <v>72</v>
      </c>
      <c r="AU160" s="175" t="s">
        <v>80</v>
      </c>
      <c r="AY160" s="167" t="s">
        <v>140</v>
      </c>
      <c r="BK160" s="176">
        <f>SUM(BK161:BK162)</f>
        <v>0</v>
      </c>
    </row>
    <row r="161" spans="2:65" s="1" customFormat="1" ht="16.5" customHeight="1">
      <c r="B161" s="179"/>
      <c r="C161" s="180" t="s">
        <v>282</v>
      </c>
      <c r="D161" s="180" t="s">
        <v>142</v>
      </c>
      <c r="E161" s="181" t="s">
        <v>283</v>
      </c>
      <c r="F161" s="182" t="s">
        <v>284</v>
      </c>
      <c r="G161" s="183" t="s">
        <v>174</v>
      </c>
      <c r="H161" s="184">
        <v>153.55000000000001</v>
      </c>
      <c r="I161" s="185"/>
      <c r="J161" s="186">
        <f>ROUND(I161*H161,2)</f>
        <v>0</v>
      </c>
      <c r="K161" s="182" t="s">
        <v>5</v>
      </c>
      <c r="L161" s="40"/>
      <c r="M161" s="187" t="s">
        <v>5</v>
      </c>
      <c r="N161" s="188" t="s">
        <v>44</v>
      </c>
      <c r="O161" s="41"/>
      <c r="P161" s="189">
        <f>O161*H161</f>
        <v>0</v>
      </c>
      <c r="Q161" s="189">
        <v>6.0000000000000002E-5</v>
      </c>
      <c r="R161" s="189">
        <f>Q161*H161</f>
        <v>9.2130000000000007E-3</v>
      </c>
      <c r="S161" s="189">
        <v>0</v>
      </c>
      <c r="T161" s="190">
        <f>S161*H161</f>
        <v>0</v>
      </c>
      <c r="AR161" s="23" t="s">
        <v>147</v>
      </c>
      <c r="AT161" s="23" t="s">
        <v>142</v>
      </c>
      <c r="AU161" s="23" t="s">
        <v>82</v>
      </c>
      <c r="AY161" s="23" t="s">
        <v>140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23" t="s">
        <v>80</v>
      </c>
      <c r="BK161" s="191">
        <f>ROUND(I161*H161,2)</f>
        <v>0</v>
      </c>
      <c r="BL161" s="23" t="s">
        <v>147</v>
      </c>
      <c r="BM161" s="23" t="s">
        <v>285</v>
      </c>
    </row>
    <row r="162" spans="2:65" s="12" customFormat="1">
      <c r="B162" s="192"/>
      <c r="D162" s="193" t="s">
        <v>149</v>
      </c>
      <c r="E162" s="194" t="s">
        <v>5</v>
      </c>
      <c r="F162" s="195" t="s">
        <v>286</v>
      </c>
      <c r="H162" s="196">
        <v>153.55000000000001</v>
      </c>
      <c r="I162" s="197"/>
      <c r="L162" s="192"/>
      <c r="M162" s="198"/>
      <c r="N162" s="199"/>
      <c r="O162" s="199"/>
      <c r="P162" s="199"/>
      <c r="Q162" s="199"/>
      <c r="R162" s="199"/>
      <c r="S162" s="199"/>
      <c r="T162" s="200"/>
      <c r="AT162" s="194" t="s">
        <v>149</v>
      </c>
      <c r="AU162" s="194" t="s">
        <v>82</v>
      </c>
      <c r="AV162" s="12" t="s">
        <v>82</v>
      </c>
      <c r="AW162" s="12" t="s">
        <v>36</v>
      </c>
      <c r="AX162" s="12" t="s">
        <v>80</v>
      </c>
      <c r="AY162" s="194" t="s">
        <v>140</v>
      </c>
    </row>
    <row r="163" spans="2:65" s="11" customFormat="1" ht="29.85" customHeight="1">
      <c r="B163" s="166"/>
      <c r="D163" s="167" t="s">
        <v>72</v>
      </c>
      <c r="E163" s="177" t="s">
        <v>186</v>
      </c>
      <c r="F163" s="177" t="s">
        <v>287</v>
      </c>
      <c r="I163" s="169"/>
      <c r="J163" s="178">
        <f>BK163</f>
        <v>0</v>
      </c>
      <c r="L163" s="166"/>
      <c r="M163" s="171"/>
      <c r="N163" s="172"/>
      <c r="O163" s="172"/>
      <c r="P163" s="173">
        <f>SUM(P164:P179)</f>
        <v>0</v>
      </c>
      <c r="Q163" s="172"/>
      <c r="R163" s="173">
        <f>SUM(R164:R179)</f>
        <v>1.16432</v>
      </c>
      <c r="S163" s="172"/>
      <c r="T163" s="174">
        <f>SUM(T164:T179)</f>
        <v>0.105573</v>
      </c>
      <c r="AR163" s="167" t="s">
        <v>80</v>
      </c>
      <c r="AT163" s="175" t="s">
        <v>72</v>
      </c>
      <c r="AU163" s="175" t="s">
        <v>80</v>
      </c>
      <c r="AY163" s="167" t="s">
        <v>140</v>
      </c>
      <c r="BK163" s="176">
        <f>SUM(BK164:BK179)</f>
        <v>0</v>
      </c>
    </row>
    <row r="164" spans="2:65" s="1" customFormat="1" ht="38.25" customHeight="1">
      <c r="B164" s="179"/>
      <c r="C164" s="180" t="s">
        <v>288</v>
      </c>
      <c r="D164" s="180" t="s">
        <v>142</v>
      </c>
      <c r="E164" s="181" t="s">
        <v>289</v>
      </c>
      <c r="F164" s="182" t="s">
        <v>290</v>
      </c>
      <c r="G164" s="183" t="s">
        <v>174</v>
      </c>
      <c r="H164" s="184">
        <v>1</v>
      </c>
      <c r="I164" s="185"/>
      <c r="J164" s="186">
        <f>ROUND(I164*H164,2)</f>
        <v>0</v>
      </c>
      <c r="K164" s="182" t="s">
        <v>146</v>
      </c>
      <c r="L164" s="40"/>
      <c r="M164" s="187" t="s">
        <v>5</v>
      </c>
      <c r="N164" s="188" t="s">
        <v>44</v>
      </c>
      <c r="O164" s="41"/>
      <c r="P164" s="189">
        <f>O164*H164</f>
        <v>0</v>
      </c>
      <c r="Q164" s="189">
        <v>0.20219000000000001</v>
      </c>
      <c r="R164" s="189">
        <f>Q164*H164</f>
        <v>0.20219000000000001</v>
      </c>
      <c r="S164" s="189">
        <v>0</v>
      </c>
      <c r="T164" s="190">
        <f>S164*H164</f>
        <v>0</v>
      </c>
      <c r="AR164" s="23" t="s">
        <v>147</v>
      </c>
      <c r="AT164" s="23" t="s">
        <v>142</v>
      </c>
      <c r="AU164" s="23" t="s">
        <v>82</v>
      </c>
      <c r="AY164" s="23" t="s">
        <v>140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23" t="s">
        <v>80</v>
      </c>
      <c r="BK164" s="191">
        <f>ROUND(I164*H164,2)</f>
        <v>0</v>
      </c>
      <c r="BL164" s="23" t="s">
        <v>147</v>
      </c>
      <c r="BM164" s="23" t="s">
        <v>291</v>
      </c>
    </row>
    <row r="165" spans="2:65" s="1" customFormat="1" ht="16.5" customHeight="1">
      <c r="B165" s="179"/>
      <c r="C165" s="209" t="s">
        <v>292</v>
      </c>
      <c r="D165" s="209" t="s">
        <v>272</v>
      </c>
      <c r="E165" s="210" t="s">
        <v>293</v>
      </c>
      <c r="F165" s="211" t="s">
        <v>294</v>
      </c>
      <c r="G165" s="212" t="s">
        <v>295</v>
      </c>
      <c r="H165" s="213">
        <v>2</v>
      </c>
      <c r="I165" s="214"/>
      <c r="J165" s="215">
        <f>ROUND(I165*H165,2)</f>
        <v>0</v>
      </c>
      <c r="K165" s="211" t="s">
        <v>146</v>
      </c>
      <c r="L165" s="216"/>
      <c r="M165" s="217" t="s">
        <v>5</v>
      </c>
      <c r="N165" s="218" t="s">
        <v>44</v>
      </c>
      <c r="O165" s="41"/>
      <c r="P165" s="189">
        <f>O165*H165</f>
        <v>0</v>
      </c>
      <c r="Q165" s="189">
        <v>4.1099999999999998E-2</v>
      </c>
      <c r="R165" s="189">
        <f>Q165*H165</f>
        <v>8.2199999999999995E-2</v>
      </c>
      <c r="S165" s="189">
        <v>0</v>
      </c>
      <c r="T165" s="190">
        <f>S165*H165</f>
        <v>0</v>
      </c>
      <c r="AR165" s="23" t="s">
        <v>180</v>
      </c>
      <c r="AT165" s="23" t="s">
        <v>272</v>
      </c>
      <c r="AU165" s="23" t="s">
        <v>82</v>
      </c>
      <c r="AY165" s="23" t="s">
        <v>140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23" t="s">
        <v>80</v>
      </c>
      <c r="BK165" s="191">
        <f>ROUND(I165*H165,2)</f>
        <v>0</v>
      </c>
      <c r="BL165" s="23" t="s">
        <v>147</v>
      </c>
      <c r="BM165" s="23" t="s">
        <v>296</v>
      </c>
    </row>
    <row r="166" spans="2:65" s="1" customFormat="1" ht="25.5" customHeight="1">
      <c r="B166" s="179"/>
      <c r="C166" s="180" t="s">
        <v>297</v>
      </c>
      <c r="D166" s="180" t="s">
        <v>142</v>
      </c>
      <c r="E166" s="181" t="s">
        <v>298</v>
      </c>
      <c r="F166" s="182" t="s">
        <v>299</v>
      </c>
      <c r="G166" s="183" t="s">
        <v>174</v>
      </c>
      <c r="H166" s="184">
        <v>3</v>
      </c>
      <c r="I166" s="185"/>
      <c r="J166" s="186">
        <f>ROUND(I166*H166,2)</f>
        <v>0</v>
      </c>
      <c r="K166" s="182" t="s">
        <v>146</v>
      </c>
      <c r="L166" s="40"/>
      <c r="M166" s="187" t="s">
        <v>5</v>
      </c>
      <c r="N166" s="188" t="s">
        <v>44</v>
      </c>
      <c r="O166" s="41"/>
      <c r="P166" s="189">
        <f>O166*H166</f>
        <v>0</v>
      </c>
      <c r="Q166" s="189">
        <v>9.0010000000000007E-2</v>
      </c>
      <c r="R166" s="189">
        <f>Q166*H166</f>
        <v>0.27002999999999999</v>
      </c>
      <c r="S166" s="189">
        <v>0</v>
      </c>
      <c r="T166" s="190">
        <f>S166*H166</f>
        <v>0</v>
      </c>
      <c r="AR166" s="23" t="s">
        <v>147</v>
      </c>
      <c r="AT166" s="23" t="s">
        <v>142</v>
      </c>
      <c r="AU166" s="23" t="s">
        <v>82</v>
      </c>
      <c r="AY166" s="23" t="s">
        <v>140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23" t="s">
        <v>80</v>
      </c>
      <c r="BK166" s="191">
        <f>ROUND(I166*H166,2)</f>
        <v>0</v>
      </c>
      <c r="BL166" s="23" t="s">
        <v>147</v>
      </c>
      <c r="BM166" s="23" t="s">
        <v>300</v>
      </c>
    </row>
    <row r="167" spans="2:65" s="1" customFormat="1" ht="16.5" customHeight="1">
      <c r="B167" s="179"/>
      <c r="C167" s="209" t="s">
        <v>301</v>
      </c>
      <c r="D167" s="209" t="s">
        <v>272</v>
      </c>
      <c r="E167" s="210" t="s">
        <v>302</v>
      </c>
      <c r="F167" s="211" t="s">
        <v>303</v>
      </c>
      <c r="G167" s="212" t="s">
        <v>174</v>
      </c>
      <c r="H167" s="213">
        <v>3</v>
      </c>
      <c r="I167" s="214"/>
      <c r="J167" s="215">
        <f>ROUND(I167*H167,2)</f>
        <v>0</v>
      </c>
      <c r="K167" s="211" t="s">
        <v>146</v>
      </c>
      <c r="L167" s="216"/>
      <c r="M167" s="217" t="s">
        <v>5</v>
      </c>
      <c r="N167" s="218" t="s">
        <v>44</v>
      </c>
      <c r="O167" s="41"/>
      <c r="P167" s="189">
        <f>O167*H167</f>
        <v>0</v>
      </c>
      <c r="Q167" s="189">
        <v>0.2</v>
      </c>
      <c r="R167" s="189">
        <f>Q167*H167</f>
        <v>0.60000000000000009</v>
      </c>
      <c r="S167" s="189">
        <v>0</v>
      </c>
      <c r="T167" s="190">
        <f>S167*H167</f>
        <v>0</v>
      </c>
      <c r="AR167" s="23" t="s">
        <v>180</v>
      </c>
      <c r="AT167" s="23" t="s">
        <v>272</v>
      </c>
      <c r="AU167" s="23" t="s">
        <v>82</v>
      </c>
      <c r="AY167" s="23" t="s">
        <v>140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23" t="s">
        <v>80</v>
      </c>
      <c r="BK167" s="191">
        <f>ROUND(I167*H167,2)</f>
        <v>0</v>
      </c>
      <c r="BL167" s="23" t="s">
        <v>147</v>
      </c>
      <c r="BM167" s="23" t="s">
        <v>304</v>
      </c>
    </row>
    <row r="168" spans="2:65" s="12" customFormat="1">
      <c r="B168" s="192"/>
      <c r="D168" s="193" t="s">
        <v>149</v>
      </c>
      <c r="E168" s="194" t="s">
        <v>5</v>
      </c>
      <c r="F168" s="195" t="s">
        <v>305</v>
      </c>
      <c r="H168" s="196">
        <v>3</v>
      </c>
      <c r="I168" s="197"/>
      <c r="L168" s="192"/>
      <c r="M168" s="198"/>
      <c r="N168" s="199"/>
      <c r="O168" s="199"/>
      <c r="P168" s="199"/>
      <c r="Q168" s="199"/>
      <c r="R168" s="199"/>
      <c r="S168" s="199"/>
      <c r="T168" s="200"/>
      <c r="AT168" s="194" t="s">
        <v>149</v>
      </c>
      <c r="AU168" s="194" t="s">
        <v>82</v>
      </c>
      <c r="AV168" s="12" t="s">
        <v>82</v>
      </c>
      <c r="AW168" s="12" t="s">
        <v>36</v>
      </c>
      <c r="AX168" s="12" t="s">
        <v>80</v>
      </c>
      <c r="AY168" s="194" t="s">
        <v>140</v>
      </c>
    </row>
    <row r="169" spans="2:65" s="1" customFormat="1" ht="25.5" customHeight="1">
      <c r="B169" s="179"/>
      <c r="C169" s="180" t="s">
        <v>306</v>
      </c>
      <c r="D169" s="180" t="s">
        <v>142</v>
      </c>
      <c r="E169" s="181" t="s">
        <v>307</v>
      </c>
      <c r="F169" s="182" t="s">
        <v>308</v>
      </c>
      <c r="G169" s="183" t="s">
        <v>174</v>
      </c>
      <c r="H169" s="184">
        <v>55.6</v>
      </c>
      <c r="I169" s="185"/>
      <c r="J169" s="186">
        <f>ROUND(I169*H169,2)</f>
        <v>0</v>
      </c>
      <c r="K169" s="182" t="s">
        <v>146</v>
      </c>
      <c r="L169" s="40"/>
      <c r="M169" s="187" t="s">
        <v>5</v>
      </c>
      <c r="N169" s="188" t="s">
        <v>44</v>
      </c>
      <c r="O169" s="41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AR169" s="23" t="s">
        <v>147</v>
      </c>
      <c r="AT169" s="23" t="s">
        <v>142</v>
      </c>
      <c r="AU169" s="23" t="s">
        <v>82</v>
      </c>
      <c r="AY169" s="23" t="s">
        <v>140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23" t="s">
        <v>80</v>
      </c>
      <c r="BK169" s="191">
        <f>ROUND(I169*H169,2)</f>
        <v>0</v>
      </c>
      <c r="BL169" s="23" t="s">
        <v>147</v>
      </c>
      <c r="BM169" s="23" t="s">
        <v>309</v>
      </c>
    </row>
    <row r="170" spans="2:65" s="12" customFormat="1">
      <c r="B170" s="192"/>
      <c r="D170" s="193" t="s">
        <v>149</v>
      </c>
      <c r="E170" s="194" t="s">
        <v>5</v>
      </c>
      <c r="F170" s="195" t="s">
        <v>310</v>
      </c>
      <c r="H170" s="196">
        <v>55.6</v>
      </c>
      <c r="I170" s="197"/>
      <c r="L170" s="192"/>
      <c r="M170" s="198"/>
      <c r="N170" s="199"/>
      <c r="O170" s="199"/>
      <c r="P170" s="199"/>
      <c r="Q170" s="199"/>
      <c r="R170" s="199"/>
      <c r="S170" s="199"/>
      <c r="T170" s="200"/>
      <c r="AT170" s="194" t="s">
        <v>149</v>
      </c>
      <c r="AU170" s="194" t="s">
        <v>82</v>
      </c>
      <c r="AV170" s="12" t="s">
        <v>82</v>
      </c>
      <c r="AW170" s="12" t="s">
        <v>36</v>
      </c>
      <c r="AX170" s="12" t="s">
        <v>80</v>
      </c>
      <c r="AY170" s="194" t="s">
        <v>140</v>
      </c>
    </row>
    <row r="171" spans="2:65" s="1" customFormat="1" ht="38.25" customHeight="1">
      <c r="B171" s="179"/>
      <c r="C171" s="180" t="s">
        <v>311</v>
      </c>
      <c r="D171" s="180" t="s">
        <v>142</v>
      </c>
      <c r="E171" s="181" t="s">
        <v>312</v>
      </c>
      <c r="F171" s="182" t="s">
        <v>313</v>
      </c>
      <c r="G171" s="183" t="s">
        <v>145</v>
      </c>
      <c r="H171" s="184">
        <v>347.23599999999999</v>
      </c>
      <c r="I171" s="185"/>
      <c r="J171" s="186">
        <f>ROUND(I171*H171,2)</f>
        <v>0</v>
      </c>
      <c r="K171" s="182" t="s">
        <v>146</v>
      </c>
      <c r="L171" s="40"/>
      <c r="M171" s="187" t="s">
        <v>5</v>
      </c>
      <c r="N171" s="188" t="s">
        <v>44</v>
      </c>
      <c r="O171" s="41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AR171" s="23" t="s">
        <v>147</v>
      </c>
      <c r="AT171" s="23" t="s">
        <v>142</v>
      </c>
      <c r="AU171" s="23" t="s">
        <v>82</v>
      </c>
      <c r="AY171" s="23" t="s">
        <v>140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23" t="s">
        <v>80</v>
      </c>
      <c r="BK171" s="191">
        <f>ROUND(I171*H171,2)</f>
        <v>0</v>
      </c>
      <c r="BL171" s="23" t="s">
        <v>147</v>
      </c>
      <c r="BM171" s="23" t="s">
        <v>314</v>
      </c>
    </row>
    <row r="172" spans="2:65" s="12" customFormat="1">
      <c r="B172" s="192"/>
      <c r="D172" s="193" t="s">
        <v>149</v>
      </c>
      <c r="E172" s="194" t="s">
        <v>5</v>
      </c>
      <c r="F172" s="195" t="s">
        <v>315</v>
      </c>
      <c r="H172" s="196">
        <v>347.23599999999999</v>
      </c>
      <c r="I172" s="197"/>
      <c r="L172" s="192"/>
      <c r="M172" s="198"/>
      <c r="N172" s="199"/>
      <c r="O172" s="199"/>
      <c r="P172" s="199"/>
      <c r="Q172" s="199"/>
      <c r="R172" s="199"/>
      <c r="S172" s="199"/>
      <c r="T172" s="200"/>
      <c r="AT172" s="194" t="s">
        <v>149</v>
      </c>
      <c r="AU172" s="194" t="s">
        <v>82</v>
      </c>
      <c r="AV172" s="12" t="s">
        <v>82</v>
      </c>
      <c r="AW172" s="12" t="s">
        <v>36</v>
      </c>
      <c r="AX172" s="12" t="s">
        <v>80</v>
      </c>
      <c r="AY172" s="194" t="s">
        <v>140</v>
      </c>
    </row>
    <row r="173" spans="2:65" s="1" customFormat="1" ht="38.25" customHeight="1">
      <c r="B173" s="179"/>
      <c r="C173" s="180" t="s">
        <v>316</v>
      </c>
      <c r="D173" s="180" t="s">
        <v>142</v>
      </c>
      <c r="E173" s="181" t="s">
        <v>317</v>
      </c>
      <c r="F173" s="182" t="s">
        <v>318</v>
      </c>
      <c r="G173" s="183" t="s">
        <v>145</v>
      </c>
      <c r="H173" s="184">
        <v>3472.36</v>
      </c>
      <c r="I173" s="185"/>
      <c r="J173" s="186">
        <f>ROUND(I173*H173,2)</f>
        <v>0</v>
      </c>
      <c r="K173" s="182" t="s">
        <v>146</v>
      </c>
      <c r="L173" s="40"/>
      <c r="M173" s="187" t="s">
        <v>5</v>
      </c>
      <c r="N173" s="188" t="s">
        <v>44</v>
      </c>
      <c r="O173" s="41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AR173" s="23" t="s">
        <v>147</v>
      </c>
      <c r="AT173" s="23" t="s">
        <v>142</v>
      </c>
      <c r="AU173" s="23" t="s">
        <v>82</v>
      </c>
      <c r="AY173" s="23" t="s">
        <v>140</v>
      </c>
      <c r="BE173" s="191">
        <f>IF(N173="základní",J173,0)</f>
        <v>0</v>
      </c>
      <c r="BF173" s="191">
        <f>IF(N173="snížená",J173,0)</f>
        <v>0</v>
      </c>
      <c r="BG173" s="191">
        <f>IF(N173="zákl. přenesená",J173,0)</f>
        <v>0</v>
      </c>
      <c r="BH173" s="191">
        <f>IF(N173="sníž. přenesená",J173,0)</f>
        <v>0</v>
      </c>
      <c r="BI173" s="191">
        <f>IF(N173="nulová",J173,0)</f>
        <v>0</v>
      </c>
      <c r="BJ173" s="23" t="s">
        <v>80</v>
      </c>
      <c r="BK173" s="191">
        <f>ROUND(I173*H173,2)</f>
        <v>0</v>
      </c>
      <c r="BL173" s="23" t="s">
        <v>147</v>
      </c>
      <c r="BM173" s="23" t="s">
        <v>319</v>
      </c>
    </row>
    <row r="174" spans="2:65" s="12" customFormat="1">
      <c r="B174" s="192"/>
      <c r="D174" s="193" t="s">
        <v>149</v>
      </c>
      <c r="E174" s="194" t="s">
        <v>5</v>
      </c>
      <c r="F174" s="195" t="s">
        <v>320</v>
      </c>
      <c r="H174" s="196">
        <v>3472.36</v>
      </c>
      <c r="I174" s="197"/>
      <c r="L174" s="192"/>
      <c r="M174" s="198"/>
      <c r="N174" s="199"/>
      <c r="O174" s="199"/>
      <c r="P174" s="199"/>
      <c r="Q174" s="199"/>
      <c r="R174" s="199"/>
      <c r="S174" s="199"/>
      <c r="T174" s="200"/>
      <c r="AT174" s="194" t="s">
        <v>149</v>
      </c>
      <c r="AU174" s="194" t="s">
        <v>82</v>
      </c>
      <c r="AV174" s="12" t="s">
        <v>82</v>
      </c>
      <c r="AW174" s="12" t="s">
        <v>36</v>
      </c>
      <c r="AX174" s="12" t="s">
        <v>80</v>
      </c>
      <c r="AY174" s="194" t="s">
        <v>140</v>
      </c>
    </row>
    <row r="175" spans="2:65" s="1" customFormat="1" ht="38.25" customHeight="1">
      <c r="B175" s="179"/>
      <c r="C175" s="180" t="s">
        <v>260</v>
      </c>
      <c r="D175" s="180" t="s">
        <v>142</v>
      </c>
      <c r="E175" s="181" t="s">
        <v>321</v>
      </c>
      <c r="F175" s="182" t="s">
        <v>322</v>
      </c>
      <c r="G175" s="183" t="s">
        <v>145</v>
      </c>
      <c r="H175" s="184">
        <v>347.23599999999999</v>
      </c>
      <c r="I175" s="185"/>
      <c r="J175" s="186">
        <f>ROUND(I175*H175,2)</f>
        <v>0</v>
      </c>
      <c r="K175" s="182" t="s">
        <v>146</v>
      </c>
      <c r="L175" s="40"/>
      <c r="M175" s="187" t="s">
        <v>5</v>
      </c>
      <c r="N175" s="188" t="s">
        <v>44</v>
      </c>
      <c r="O175" s="41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AR175" s="23" t="s">
        <v>147</v>
      </c>
      <c r="AT175" s="23" t="s">
        <v>142</v>
      </c>
      <c r="AU175" s="23" t="s">
        <v>82</v>
      </c>
      <c r="AY175" s="23" t="s">
        <v>140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23" t="s">
        <v>80</v>
      </c>
      <c r="BK175" s="191">
        <f>ROUND(I175*H175,2)</f>
        <v>0</v>
      </c>
      <c r="BL175" s="23" t="s">
        <v>147</v>
      </c>
      <c r="BM175" s="23" t="s">
        <v>323</v>
      </c>
    </row>
    <row r="176" spans="2:65" s="1" customFormat="1" ht="16.5" customHeight="1">
      <c r="B176" s="179"/>
      <c r="C176" s="180" t="s">
        <v>324</v>
      </c>
      <c r="D176" s="180" t="s">
        <v>142</v>
      </c>
      <c r="E176" s="181" t="s">
        <v>325</v>
      </c>
      <c r="F176" s="182" t="s">
        <v>326</v>
      </c>
      <c r="G176" s="183" t="s">
        <v>295</v>
      </c>
      <c r="H176" s="184">
        <v>30</v>
      </c>
      <c r="I176" s="185"/>
      <c r="J176" s="186">
        <f>ROUND(I176*H176,2)</f>
        <v>0</v>
      </c>
      <c r="K176" s="182" t="s">
        <v>5</v>
      </c>
      <c r="L176" s="40"/>
      <c r="M176" s="187" t="s">
        <v>5</v>
      </c>
      <c r="N176" s="188" t="s">
        <v>44</v>
      </c>
      <c r="O176" s="41"/>
      <c r="P176" s="189">
        <f>O176*H176</f>
        <v>0</v>
      </c>
      <c r="Q176" s="189">
        <v>3.3E-4</v>
      </c>
      <c r="R176" s="189">
        <f>Q176*H176</f>
        <v>9.8999999999999991E-3</v>
      </c>
      <c r="S176" s="189">
        <v>0</v>
      </c>
      <c r="T176" s="190">
        <f>S176*H176</f>
        <v>0</v>
      </c>
      <c r="AR176" s="23" t="s">
        <v>147</v>
      </c>
      <c r="AT176" s="23" t="s">
        <v>142</v>
      </c>
      <c r="AU176" s="23" t="s">
        <v>82</v>
      </c>
      <c r="AY176" s="23" t="s">
        <v>140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23" t="s">
        <v>80</v>
      </c>
      <c r="BK176" s="191">
        <f>ROUND(I176*H176,2)</f>
        <v>0</v>
      </c>
      <c r="BL176" s="23" t="s">
        <v>147</v>
      </c>
      <c r="BM176" s="23" t="s">
        <v>327</v>
      </c>
    </row>
    <row r="177" spans="2:65" s="1" customFormat="1" ht="25.5" customHeight="1">
      <c r="B177" s="179"/>
      <c r="C177" s="180" t="s">
        <v>328</v>
      </c>
      <c r="D177" s="180" t="s">
        <v>142</v>
      </c>
      <c r="E177" s="181" t="s">
        <v>329</v>
      </c>
      <c r="F177" s="182" t="s">
        <v>330</v>
      </c>
      <c r="G177" s="183" t="s">
        <v>174</v>
      </c>
      <c r="H177" s="184">
        <v>8.1210000000000004</v>
      </c>
      <c r="I177" s="185"/>
      <c r="J177" s="186">
        <f>ROUND(I177*H177,2)</f>
        <v>0</v>
      </c>
      <c r="K177" s="182" t="s">
        <v>146</v>
      </c>
      <c r="L177" s="40"/>
      <c r="M177" s="187" t="s">
        <v>5</v>
      </c>
      <c r="N177" s="188" t="s">
        <v>44</v>
      </c>
      <c r="O177" s="41"/>
      <c r="P177" s="189">
        <f>O177*H177</f>
        <v>0</v>
      </c>
      <c r="Q177" s="189">
        <v>0</v>
      </c>
      <c r="R177" s="189">
        <f>Q177*H177</f>
        <v>0</v>
      </c>
      <c r="S177" s="189">
        <v>1.2999999999999999E-2</v>
      </c>
      <c r="T177" s="190">
        <f>S177*H177</f>
        <v>0.105573</v>
      </c>
      <c r="AR177" s="23" t="s">
        <v>147</v>
      </c>
      <c r="AT177" s="23" t="s">
        <v>142</v>
      </c>
      <c r="AU177" s="23" t="s">
        <v>82</v>
      </c>
      <c r="AY177" s="23" t="s">
        <v>140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23" t="s">
        <v>80</v>
      </c>
      <c r="BK177" s="191">
        <f>ROUND(I177*H177,2)</f>
        <v>0</v>
      </c>
      <c r="BL177" s="23" t="s">
        <v>147</v>
      </c>
      <c r="BM177" s="23" t="s">
        <v>331</v>
      </c>
    </row>
    <row r="178" spans="2:65" s="1" customFormat="1" ht="51" customHeight="1">
      <c r="B178" s="179"/>
      <c r="C178" s="180" t="s">
        <v>332</v>
      </c>
      <c r="D178" s="180" t="s">
        <v>142</v>
      </c>
      <c r="E178" s="181" t="s">
        <v>333</v>
      </c>
      <c r="F178" s="182" t="s">
        <v>334</v>
      </c>
      <c r="G178" s="183" t="s">
        <v>145</v>
      </c>
      <c r="H178" s="184">
        <v>28.4</v>
      </c>
      <c r="I178" s="185"/>
      <c r="J178" s="186">
        <f>ROUND(I178*H178,2)</f>
        <v>0</v>
      </c>
      <c r="K178" s="182" t="s">
        <v>146</v>
      </c>
      <c r="L178" s="40"/>
      <c r="M178" s="187" t="s">
        <v>5</v>
      </c>
      <c r="N178" s="188" t="s">
        <v>44</v>
      </c>
      <c r="O178" s="41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AR178" s="23" t="s">
        <v>147</v>
      </c>
      <c r="AT178" s="23" t="s">
        <v>142</v>
      </c>
      <c r="AU178" s="23" t="s">
        <v>82</v>
      </c>
      <c r="AY178" s="23" t="s">
        <v>140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23" t="s">
        <v>80</v>
      </c>
      <c r="BK178" s="191">
        <f>ROUND(I178*H178,2)</f>
        <v>0</v>
      </c>
      <c r="BL178" s="23" t="s">
        <v>147</v>
      </c>
      <c r="BM178" s="23" t="s">
        <v>335</v>
      </c>
    </row>
    <row r="179" spans="2:65" s="12" customFormat="1">
      <c r="B179" s="192"/>
      <c r="D179" s="193" t="s">
        <v>149</v>
      </c>
      <c r="E179" s="194" t="s">
        <v>5</v>
      </c>
      <c r="F179" s="195" t="s">
        <v>336</v>
      </c>
      <c r="H179" s="196">
        <v>28.4</v>
      </c>
      <c r="I179" s="197"/>
      <c r="L179" s="192"/>
      <c r="M179" s="198"/>
      <c r="N179" s="199"/>
      <c r="O179" s="199"/>
      <c r="P179" s="199"/>
      <c r="Q179" s="199"/>
      <c r="R179" s="199"/>
      <c r="S179" s="199"/>
      <c r="T179" s="200"/>
      <c r="AT179" s="194" t="s">
        <v>149</v>
      </c>
      <c r="AU179" s="194" t="s">
        <v>82</v>
      </c>
      <c r="AV179" s="12" t="s">
        <v>82</v>
      </c>
      <c r="AW179" s="12" t="s">
        <v>36</v>
      </c>
      <c r="AX179" s="12" t="s">
        <v>80</v>
      </c>
      <c r="AY179" s="194" t="s">
        <v>140</v>
      </c>
    </row>
    <row r="180" spans="2:65" s="11" customFormat="1" ht="29.85" customHeight="1">
      <c r="B180" s="166"/>
      <c r="D180" s="167" t="s">
        <v>72</v>
      </c>
      <c r="E180" s="177" t="s">
        <v>337</v>
      </c>
      <c r="F180" s="177" t="s">
        <v>338</v>
      </c>
      <c r="I180" s="169"/>
      <c r="J180" s="178">
        <f>BK180</f>
        <v>0</v>
      </c>
      <c r="L180" s="166"/>
      <c r="M180" s="171"/>
      <c r="N180" s="172"/>
      <c r="O180" s="172"/>
      <c r="P180" s="173">
        <f>SUM(P181:P189)</f>
        <v>0</v>
      </c>
      <c r="Q180" s="172"/>
      <c r="R180" s="173">
        <f>SUM(R181:R189)</f>
        <v>0</v>
      </c>
      <c r="S180" s="172"/>
      <c r="T180" s="174">
        <f>SUM(T181:T189)</f>
        <v>0</v>
      </c>
      <c r="AR180" s="167" t="s">
        <v>80</v>
      </c>
      <c r="AT180" s="175" t="s">
        <v>72</v>
      </c>
      <c r="AU180" s="175" t="s">
        <v>80</v>
      </c>
      <c r="AY180" s="167" t="s">
        <v>140</v>
      </c>
      <c r="BK180" s="176">
        <f>SUM(BK181:BK189)</f>
        <v>0</v>
      </c>
    </row>
    <row r="181" spans="2:65" s="1" customFormat="1" ht="25.5" customHeight="1">
      <c r="B181" s="179"/>
      <c r="C181" s="180" t="s">
        <v>339</v>
      </c>
      <c r="D181" s="180" t="s">
        <v>142</v>
      </c>
      <c r="E181" s="181" t="s">
        <v>340</v>
      </c>
      <c r="F181" s="182" t="s">
        <v>341</v>
      </c>
      <c r="G181" s="183" t="s">
        <v>224</v>
      </c>
      <c r="H181" s="184">
        <v>26.344000000000001</v>
      </c>
      <c r="I181" s="185"/>
      <c r="J181" s="186">
        <f>ROUND(I181*H181,2)</f>
        <v>0</v>
      </c>
      <c r="K181" s="182" t="s">
        <v>342</v>
      </c>
      <c r="L181" s="40"/>
      <c r="M181" s="187" t="s">
        <v>5</v>
      </c>
      <c r="N181" s="188" t="s">
        <v>44</v>
      </c>
      <c r="O181" s="41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AR181" s="23" t="s">
        <v>147</v>
      </c>
      <c r="AT181" s="23" t="s">
        <v>142</v>
      </c>
      <c r="AU181" s="23" t="s">
        <v>82</v>
      </c>
      <c r="AY181" s="23" t="s">
        <v>140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23" t="s">
        <v>80</v>
      </c>
      <c r="BK181" s="191">
        <f>ROUND(I181*H181,2)</f>
        <v>0</v>
      </c>
      <c r="BL181" s="23" t="s">
        <v>147</v>
      </c>
      <c r="BM181" s="23" t="s">
        <v>343</v>
      </c>
    </row>
    <row r="182" spans="2:65" s="12" customFormat="1">
      <c r="B182" s="192"/>
      <c r="D182" s="193" t="s">
        <v>149</v>
      </c>
      <c r="E182" s="194" t="s">
        <v>5</v>
      </c>
      <c r="F182" s="195" t="s">
        <v>344</v>
      </c>
      <c r="H182" s="196">
        <v>26.344000000000001</v>
      </c>
      <c r="I182" s="197"/>
      <c r="L182" s="192"/>
      <c r="M182" s="198"/>
      <c r="N182" s="199"/>
      <c r="O182" s="199"/>
      <c r="P182" s="199"/>
      <c r="Q182" s="199"/>
      <c r="R182" s="199"/>
      <c r="S182" s="199"/>
      <c r="T182" s="200"/>
      <c r="AT182" s="194" t="s">
        <v>149</v>
      </c>
      <c r="AU182" s="194" t="s">
        <v>82</v>
      </c>
      <c r="AV182" s="12" t="s">
        <v>82</v>
      </c>
      <c r="AW182" s="12" t="s">
        <v>36</v>
      </c>
      <c r="AX182" s="12" t="s">
        <v>80</v>
      </c>
      <c r="AY182" s="194" t="s">
        <v>140</v>
      </c>
    </row>
    <row r="183" spans="2:65" s="1" customFormat="1" ht="25.5" customHeight="1">
      <c r="B183" s="179"/>
      <c r="C183" s="180" t="s">
        <v>345</v>
      </c>
      <c r="D183" s="180" t="s">
        <v>142</v>
      </c>
      <c r="E183" s="181" t="s">
        <v>346</v>
      </c>
      <c r="F183" s="182" t="s">
        <v>347</v>
      </c>
      <c r="G183" s="183" t="s">
        <v>224</v>
      </c>
      <c r="H183" s="184">
        <v>26.344000000000001</v>
      </c>
      <c r="I183" s="185"/>
      <c r="J183" s="186">
        <f>ROUND(I183*H183,2)</f>
        <v>0</v>
      </c>
      <c r="K183" s="182" t="s">
        <v>342</v>
      </c>
      <c r="L183" s="40"/>
      <c r="M183" s="187" t="s">
        <v>5</v>
      </c>
      <c r="N183" s="188" t="s">
        <v>44</v>
      </c>
      <c r="O183" s="41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AR183" s="23" t="s">
        <v>147</v>
      </c>
      <c r="AT183" s="23" t="s">
        <v>142</v>
      </c>
      <c r="AU183" s="23" t="s">
        <v>82</v>
      </c>
      <c r="AY183" s="23" t="s">
        <v>140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23" t="s">
        <v>80</v>
      </c>
      <c r="BK183" s="191">
        <f>ROUND(I183*H183,2)</f>
        <v>0</v>
      </c>
      <c r="BL183" s="23" t="s">
        <v>147</v>
      </c>
      <c r="BM183" s="23" t="s">
        <v>348</v>
      </c>
    </row>
    <row r="184" spans="2:65" s="12" customFormat="1">
      <c r="B184" s="192"/>
      <c r="D184" s="193" t="s">
        <v>149</v>
      </c>
      <c r="E184" s="194" t="s">
        <v>5</v>
      </c>
      <c r="F184" s="195" t="s">
        <v>349</v>
      </c>
      <c r="H184" s="196">
        <v>26.344000000000001</v>
      </c>
      <c r="I184" s="197"/>
      <c r="L184" s="192"/>
      <c r="M184" s="198"/>
      <c r="N184" s="199"/>
      <c r="O184" s="199"/>
      <c r="P184" s="199"/>
      <c r="Q184" s="199"/>
      <c r="R184" s="199"/>
      <c r="S184" s="199"/>
      <c r="T184" s="200"/>
      <c r="AT184" s="194" t="s">
        <v>149</v>
      </c>
      <c r="AU184" s="194" t="s">
        <v>82</v>
      </c>
      <c r="AV184" s="12" t="s">
        <v>82</v>
      </c>
      <c r="AW184" s="12" t="s">
        <v>36</v>
      </c>
      <c r="AX184" s="12" t="s">
        <v>80</v>
      </c>
      <c r="AY184" s="194" t="s">
        <v>140</v>
      </c>
    </row>
    <row r="185" spans="2:65" s="1" customFormat="1" ht="25.5" customHeight="1">
      <c r="B185" s="179"/>
      <c r="C185" s="180" t="s">
        <v>350</v>
      </c>
      <c r="D185" s="180" t="s">
        <v>142</v>
      </c>
      <c r="E185" s="181" t="s">
        <v>351</v>
      </c>
      <c r="F185" s="182" t="s">
        <v>352</v>
      </c>
      <c r="G185" s="183" t="s">
        <v>224</v>
      </c>
      <c r="H185" s="184">
        <v>500.536</v>
      </c>
      <c r="I185" s="185"/>
      <c r="J185" s="186">
        <f>ROUND(I185*H185,2)</f>
        <v>0</v>
      </c>
      <c r="K185" s="182" t="s">
        <v>342</v>
      </c>
      <c r="L185" s="40"/>
      <c r="M185" s="187" t="s">
        <v>5</v>
      </c>
      <c r="N185" s="188" t="s">
        <v>44</v>
      </c>
      <c r="O185" s="41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AR185" s="23" t="s">
        <v>147</v>
      </c>
      <c r="AT185" s="23" t="s">
        <v>142</v>
      </c>
      <c r="AU185" s="23" t="s">
        <v>82</v>
      </c>
      <c r="AY185" s="23" t="s">
        <v>140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23" t="s">
        <v>80</v>
      </c>
      <c r="BK185" s="191">
        <f>ROUND(I185*H185,2)</f>
        <v>0</v>
      </c>
      <c r="BL185" s="23" t="s">
        <v>147</v>
      </c>
      <c r="BM185" s="23" t="s">
        <v>353</v>
      </c>
    </row>
    <row r="186" spans="2:65" s="12" customFormat="1">
      <c r="B186" s="192"/>
      <c r="D186" s="193" t="s">
        <v>149</v>
      </c>
      <c r="E186" s="194" t="s">
        <v>5</v>
      </c>
      <c r="F186" s="195" t="s">
        <v>354</v>
      </c>
      <c r="H186" s="196">
        <v>500.536</v>
      </c>
      <c r="I186" s="197"/>
      <c r="L186" s="192"/>
      <c r="M186" s="198"/>
      <c r="N186" s="199"/>
      <c r="O186" s="199"/>
      <c r="P186" s="199"/>
      <c r="Q186" s="199"/>
      <c r="R186" s="199"/>
      <c r="S186" s="199"/>
      <c r="T186" s="200"/>
      <c r="AT186" s="194" t="s">
        <v>149</v>
      </c>
      <c r="AU186" s="194" t="s">
        <v>82</v>
      </c>
      <c r="AV186" s="12" t="s">
        <v>82</v>
      </c>
      <c r="AW186" s="12" t="s">
        <v>36</v>
      </c>
      <c r="AX186" s="12" t="s">
        <v>80</v>
      </c>
      <c r="AY186" s="194" t="s">
        <v>140</v>
      </c>
    </row>
    <row r="187" spans="2:65" s="1" customFormat="1" ht="25.5" customHeight="1">
      <c r="B187" s="179"/>
      <c r="C187" s="180" t="s">
        <v>355</v>
      </c>
      <c r="D187" s="180" t="s">
        <v>142</v>
      </c>
      <c r="E187" s="181" t="s">
        <v>356</v>
      </c>
      <c r="F187" s="182" t="s">
        <v>357</v>
      </c>
      <c r="G187" s="183" t="s">
        <v>224</v>
      </c>
      <c r="H187" s="184">
        <v>3.0579999999999998</v>
      </c>
      <c r="I187" s="185"/>
      <c r="J187" s="186">
        <f>ROUND(I187*H187,2)</f>
        <v>0</v>
      </c>
      <c r="K187" s="182" t="s">
        <v>146</v>
      </c>
      <c r="L187" s="40"/>
      <c r="M187" s="187" t="s">
        <v>5</v>
      </c>
      <c r="N187" s="188" t="s">
        <v>44</v>
      </c>
      <c r="O187" s="41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AR187" s="23" t="s">
        <v>147</v>
      </c>
      <c r="AT187" s="23" t="s">
        <v>142</v>
      </c>
      <c r="AU187" s="23" t="s">
        <v>82</v>
      </c>
      <c r="AY187" s="23" t="s">
        <v>140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23" t="s">
        <v>80</v>
      </c>
      <c r="BK187" s="191">
        <f>ROUND(I187*H187,2)</f>
        <v>0</v>
      </c>
      <c r="BL187" s="23" t="s">
        <v>147</v>
      </c>
      <c r="BM187" s="23" t="s">
        <v>358</v>
      </c>
    </row>
    <row r="188" spans="2:65" s="1" customFormat="1" ht="16.5" customHeight="1">
      <c r="B188" s="179"/>
      <c r="C188" s="180" t="s">
        <v>359</v>
      </c>
      <c r="D188" s="180" t="s">
        <v>142</v>
      </c>
      <c r="E188" s="181" t="s">
        <v>360</v>
      </c>
      <c r="F188" s="182" t="s">
        <v>361</v>
      </c>
      <c r="G188" s="183" t="s">
        <v>224</v>
      </c>
      <c r="H188" s="184">
        <v>23.286000000000001</v>
      </c>
      <c r="I188" s="185"/>
      <c r="J188" s="186">
        <f>ROUND(I188*H188,2)</f>
        <v>0</v>
      </c>
      <c r="K188" s="182" t="s">
        <v>342</v>
      </c>
      <c r="L188" s="40"/>
      <c r="M188" s="187" t="s">
        <v>5</v>
      </c>
      <c r="N188" s="188" t="s">
        <v>44</v>
      </c>
      <c r="O188" s="41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AR188" s="23" t="s">
        <v>147</v>
      </c>
      <c r="AT188" s="23" t="s">
        <v>142</v>
      </c>
      <c r="AU188" s="23" t="s">
        <v>82</v>
      </c>
      <c r="AY188" s="23" t="s">
        <v>140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23" t="s">
        <v>80</v>
      </c>
      <c r="BK188" s="191">
        <f>ROUND(I188*H188,2)</f>
        <v>0</v>
      </c>
      <c r="BL188" s="23" t="s">
        <v>147</v>
      </c>
      <c r="BM188" s="23" t="s">
        <v>362</v>
      </c>
    </row>
    <row r="189" spans="2:65" s="12" customFormat="1">
      <c r="B189" s="192"/>
      <c r="D189" s="193" t="s">
        <v>149</v>
      </c>
      <c r="E189" s="194" t="s">
        <v>5</v>
      </c>
      <c r="F189" s="195" t="s">
        <v>363</v>
      </c>
      <c r="H189" s="196">
        <v>23.286000000000001</v>
      </c>
      <c r="I189" s="197"/>
      <c r="L189" s="192"/>
      <c r="M189" s="198"/>
      <c r="N189" s="199"/>
      <c r="O189" s="199"/>
      <c r="P189" s="199"/>
      <c r="Q189" s="199"/>
      <c r="R189" s="199"/>
      <c r="S189" s="199"/>
      <c r="T189" s="200"/>
      <c r="AT189" s="194" t="s">
        <v>149</v>
      </c>
      <c r="AU189" s="194" t="s">
        <v>82</v>
      </c>
      <c r="AV189" s="12" t="s">
        <v>82</v>
      </c>
      <c r="AW189" s="12" t="s">
        <v>36</v>
      </c>
      <c r="AX189" s="12" t="s">
        <v>80</v>
      </c>
      <c r="AY189" s="194" t="s">
        <v>140</v>
      </c>
    </row>
    <row r="190" spans="2:65" s="11" customFormat="1" ht="29.85" customHeight="1">
      <c r="B190" s="166"/>
      <c r="D190" s="167" t="s">
        <v>72</v>
      </c>
      <c r="E190" s="177" t="s">
        <v>364</v>
      </c>
      <c r="F190" s="177" t="s">
        <v>365</v>
      </c>
      <c r="I190" s="169"/>
      <c r="J190" s="178">
        <f>BK190</f>
        <v>0</v>
      </c>
      <c r="L190" s="166"/>
      <c r="M190" s="171"/>
      <c r="N190" s="172"/>
      <c r="O190" s="172"/>
      <c r="P190" s="173">
        <f>P191</f>
        <v>0</v>
      </c>
      <c r="Q190" s="172"/>
      <c r="R190" s="173">
        <f>R191</f>
        <v>0</v>
      </c>
      <c r="S190" s="172"/>
      <c r="T190" s="174">
        <f>T191</f>
        <v>0</v>
      </c>
      <c r="AR190" s="167" t="s">
        <v>80</v>
      </c>
      <c r="AT190" s="175" t="s">
        <v>72</v>
      </c>
      <c r="AU190" s="175" t="s">
        <v>80</v>
      </c>
      <c r="AY190" s="167" t="s">
        <v>140</v>
      </c>
      <c r="BK190" s="176">
        <f>BK191</f>
        <v>0</v>
      </c>
    </row>
    <row r="191" spans="2:65" s="1" customFormat="1" ht="38.25" customHeight="1">
      <c r="B191" s="179"/>
      <c r="C191" s="180" t="s">
        <v>255</v>
      </c>
      <c r="D191" s="180" t="s">
        <v>142</v>
      </c>
      <c r="E191" s="181" t="s">
        <v>366</v>
      </c>
      <c r="F191" s="182" t="s">
        <v>367</v>
      </c>
      <c r="G191" s="183" t="s">
        <v>224</v>
      </c>
      <c r="H191" s="184">
        <v>31.614000000000001</v>
      </c>
      <c r="I191" s="185"/>
      <c r="J191" s="186">
        <f>ROUND(I191*H191,2)</f>
        <v>0</v>
      </c>
      <c r="K191" s="182" t="s">
        <v>146</v>
      </c>
      <c r="L191" s="40"/>
      <c r="M191" s="187" t="s">
        <v>5</v>
      </c>
      <c r="N191" s="188" t="s">
        <v>44</v>
      </c>
      <c r="O191" s="41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AR191" s="23" t="s">
        <v>147</v>
      </c>
      <c r="AT191" s="23" t="s">
        <v>142</v>
      </c>
      <c r="AU191" s="23" t="s">
        <v>82</v>
      </c>
      <c r="AY191" s="23" t="s">
        <v>140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23" t="s">
        <v>80</v>
      </c>
      <c r="BK191" s="191">
        <f>ROUND(I191*H191,2)</f>
        <v>0</v>
      </c>
      <c r="BL191" s="23" t="s">
        <v>147</v>
      </c>
      <c r="BM191" s="23" t="s">
        <v>368</v>
      </c>
    </row>
    <row r="192" spans="2:65" s="11" customFormat="1" ht="37.35" customHeight="1">
      <c r="B192" s="166"/>
      <c r="D192" s="167" t="s">
        <v>72</v>
      </c>
      <c r="E192" s="168" t="s">
        <v>369</v>
      </c>
      <c r="F192" s="168" t="s">
        <v>370</v>
      </c>
      <c r="I192" s="169"/>
      <c r="J192" s="170">
        <f>BK192</f>
        <v>0</v>
      </c>
      <c r="L192" s="166"/>
      <c r="M192" s="171"/>
      <c r="N192" s="172"/>
      <c r="O192" s="172"/>
      <c r="P192" s="173">
        <f>P193</f>
        <v>0</v>
      </c>
      <c r="Q192" s="172"/>
      <c r="R192" s="173">
        <f>R193</f>
        <v>0</v>
      </c>
      <c r="S192" s="172"/>
      <c r="T192" s="174">
        <f>T193</f>
        <v>0</v>
      </c>
      <c r="AR192" s="167" t="s">
        <v>166</v>
      </c>
      <c r="AT192" s="175" t="s">
        <v>72</v>
      </c>
      <c r="AU192" s="175" t="s">
        <v>73</v>
      </c>
      <c r="AY192" s="167" t="s">
        <v>140</v>
      </c>
      <c r="BK192" s="176">
        <f>BK193</f>
        <v>0</v>
      </c>
    </row>
    <row r="193" spans="2:65" s="11" customFormat="1" ht="19.95" customHeight="1">
      <c r="B193" s="166"/>
      <c r="D193" s="167" t="s">
        <v>72</v>
      </c>
      <c r="E193" s="177" t="s">
        <v>371</v>
      </c>
      <c r="F193" s="177" t="s">
        <v>372</v>
      </c>
      <c r="I193" s="169"/>
      <c r="J193" s="178">
        <f>BK193</f>
        <v>0</v>
      </c>
      <c r="L193" s="166"/>
      <c r="M193" s="171"/>
      <c r="N193" s="172"/>
      <c r="O193" s="172"/>
      <c r="P193" s="173">
        <f>P194</f>
        <v>0</v>
      </c>
      <c r="Q193" s="172"/>
      <c r="R193" s="173">
        <f>R194</f>
        <v>0</v>
      </c>
      <c r="S193" s="172"/>
      <c r="T193" s="174">
        <f>T194</f>
        <v>0</v>
      </c>
      <c r="AR193" s="167" t="s">
        <v>166</v>
      </c>
      <c r="AT193" s="175" t="s">
        <v>72</v>
      </c>
      <c r="AU193" s="175" t="s">
        <v>80</v>
      </c>
      <c r="AY193" s="167" t="s">
        <v>140</v>
      </c>
      <c r="BK193" s="176">
        <f>BK194</f>
        <v>0</v>
      </c>
    </row>
    <row r="194" spans="2:65" s="1" customFormat="1" ht="16.5" customHeight="1">
      <c r="B194" s="179"/>
      <c r="C194" s="180" t="s">
        <v>373</v>
      </c>
      <c r="D194" s="180" t="s">
        <v>142</v>
      </c>
      <c r="E194" s="181" t="s">
        <v>374</v>
      </c>
      <c r="F194" s="182" t="s">
        <v>375</v>
      </c>
      <c r="G194" s="183" t="s">
        <v>376</v>
      </c>
      <c r="H194" s="184">
        <v>1</v>
      </c>
      <c r="I194" s="185"/>
      <c r="J194" s="186">
        <f>ROUND(I194*H194,2)</f>
        <v>0</v>
      </c>
      <c r="K194" s="182" t="s">
        <v>146</v>
      </c>
      <c r="L194" s="40"/>
      <c r="M194" s="187" t="s">
        <v>5</v>
      </c>
      <c r="N194" s="219" t="s">
        <v>44</v>
      </c>
      <c r="O194" s="220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AR194" s="23" t="s">
        <v>377</v>
      </c>
      <c r="AT194" s="23" t="s">
        <v>142</v>
      </c>
      <c r="AU194" s="23" t="s">
        <v>82</v>
      </c>
      <c r="AY194" s="23" t="s">
        <v>140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23" t="s">
        <v>80</v>
      </c>
      <c r="BK194" s="191">
        <f>ROUND(I194*H194,2)</f>
        <v>0</v>
      </c>
      <c r="BL194" s="23" t="s">
        <v>377</v>
      </c>
      <c r="BM194" s="23" t="s">
        <v>378</v>
      </c>
    </row>
    <row r="195" spans="2:65" s="1" customFormat="1" ht="6.9" customHeight="1">
      <c r="B195" s="55"/>
      <c r="C195" s="56"/>
      <c r="D195" s="56"/>
      <c r="E195" s="56"/>
      <c r="F195" s="56"/>
      <c r="G195" s="56"/>
      <c r="H195" s="56"/>
      <c r="I195" s="133"/>
      <c r="J195" s="56"/>
      <c r="K195" s="56"/>
      <c r="L195" s="40"/>
    </row>
  </sheetData>
  <autoFilter ref="C94:K194"/>
  <mergeCells count="13">
    <mergeCell ref="E87:H87"/>
    <mergeCell ref="G1:H1"/>
    <mergeCell ref="L2:V2"/>
    <mergeCell ref="E49:H49"/>
    <mergeCell ref="E51:H51"/>
    <mergeCell ref="J55:J56"/>
    <mergeCell ref="E83:H83"/>
    <mergeCell ref="E85:H85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5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106"/>
      <c r="C1" s="106"/>
      <c r="D1" s="107" t="s">
        <v>1</v>
      </c>
      <c r="E1" s="106"/>
      <c r="F1" s="108" t="s">
        <v>96</v>
      </c>
      <c r="G1" s="343" t="s">
        <v>97</v>
      </c>
      <c r="H1" s="343"/>
      <c r="I1" s="109"/>
      <c r="J1" s="108" t="s">
        <v>98</v>
      </c>
      <c r="K1" s="107" t="s">
        <v>99</v>
      </c>
      <c r="L1" s="108" t="s">
        <v>100</v>
      </c>
      <c r="M1" s="108"/>
      <c r="N1" s="108"/>
      <c r="O1" s="108"/>
      <c r="P1" s="108"/>
      <c r="Q1" s="108"/>
      <c r="R1" s="108"/>
      <c r="S1" s="108"/>
      <c r="T1" s="10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01" t="s">
        <v>8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23" t="s">
        <v>89</v>
      </c>
    </row>
    <row r="3" spans="1:70" ht="6.9" customHeight="1">
      <c r="B3" s="24"/>
      <c r="C3" s="25"/>
      <c r="D3" s="25"/>
      <c r="E3" s="25"/>
      <c r="F3" s="25"/>
      <c r="G3" s="25"/>
      <c r="H3" s="25"/>
      <c r="I3" s="110"/>
      <c r="J3" s="25"/>
      <c r="K3" s="26"/>
      <c r="AT3" s="23" t="s">
        <v>82</v>
      </c>
    </row>
    <row r="4" spans="1:70" ht="36.9" customHeight="1">
      <c r="B4" s="27"/>
      <c r="C4" s="28"/>
      <c r="D4" s="29" t="s">
        <v>101</v>
      </c>
      <c r="E4" s="28"/>
      <c r="F4" s="28"/>
      <c r="G4" s="28"/>
      <c r="H4" s="28"/>
      <c r="I4" s="111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11"/>
      <c r="J5" s="28"/>
      <c r="K5" s="30"/>
    </row>
    <row r="6" spans="1:70" ht="13.2">
      <c r="B6" s="27"/>
      <c r="C6" s="28"/>
      <c r="D6" s="36" t="s">
        <v>19</v>
      </c>
      <c r="E6" s="28"/>
      <c r="F6" s="28"/>
      <c r="G6" s="28"/>
      <c r="H6" s="28"/>
      <c r="I6" s="111"/>
      <c r="J6" s="28"/>
      <c r="K6" s="30"/>
    </row>
    <row r="7" spans="1:70" ht="16.5" customHeight="1">
      <c r="B7" s="27"/>
      <c r="C7" s="28"/>
      <c r="D7" s="28"/>
      <c r="E7" s="344" t="str">
        <f>'Rekapitulace stavby'!K6</f>
        <v>Areál pivovaru Kolín - veřejné osvětlení 
1. +2. + 3. etapa</v>
      </c>
      <c r="F7" s="350"/>
      <c r="G7" s="350"/>
      <c r="H7" s="350"/>
      <c r="I7" s="111"/>
      <c r="J7" s="28"/>
      <c r="K7" s="30"/>
    </row>
    <row r="8" spans="1:70" ht="13.2">
      <c r="B8" s="27"/>
      <c r="C8" s="28"/>
      <c r="D8" s="36" t="s">
        <v>102</v>
      </c>
      <c r="E8" s="28"/>
      <c r="F8" s="28"/>
      <c r="G8" s="28"/>
      <c r="H8" s="28"/>
      <c r="I8" s="111"/>
      <c r="J8" s="28"/>
      <c r="K8" s="30"/>
    </row>
    <row r="9" spans="1:70" s="1" customFormat="1" ht="16.5" customHeight="1">
      <c r="B9" s="40"/>
      <c r="C9" s="41"/>
      <c r="D9" s="41"/>
      <c r="E9" s="344" t="s">
        <v>103</v>
      </c>
      <c r="F9" s="345"/>
      <c r="G9" s="345"/>
      <c r="H9" s="345"/>
      <c r="I9" s="112"/>
      <c r="J9" s="41"/>
      <c r="K9" s="44"/>
    </row>
    <row r="10" spans="1:70" s="1" customFormat="1" ht="13.2">
      <c r="B10" s="40"/>
      <c r="C10" s="41"/>
      <c r="D10" s="36" t="s">
        <v>104</v>
      </c>
      <c r="E10" s="41"/>
      <c r="F10" s="41"/>
      <c r="G10" s="41"/>
      <c r="H10" s="41"/>
      <c r="I10" s="112"/>
      <c r="J10" s="41"/>
      <c r="K10" s="44"/>
    </row>
    <row r="11" spans="1:70" s="1" customFormat="1" ht="36.9" customHeight="1">
      <c r="B11" s="40"/>
      <c r="C11" s="41"/>
      <c r="D11" s="41"/>
      <c r="E11" s="346" t="s">
        <v>379</v>
      </c>
      <c r="F11" s="345"/>
      <c r="G11" s="345"/>
      <c r="H11" s="345"/>
      <c r="I11" s="112"/>
      <c r="J11" s="41"/>
      <c r="K11" s="44"/>
    </row>
    <row r="12" spans="1:70" s="1" customFormat="1">
      <c r="B12" s="40"/>
      <c r="C12" s="41"/>
      <c r="D12" s="41"/>
      <c r="E12" s="41"/>
      <c r="F12" s="41"/>
      <c r="G12" s="41"/>
      <c r="H12" s="41"/>
      <c r="I12" s="112"/>
      <c r="J12" s="41"/>
      <c r="K12" s="44"/>
    </row>
    <row r="13" spans="1:70" s="1" customFormat="1" ht="14.4" customHeight="1">
      <c r="B13" s="40"/>
      <c r="C13" s="41"/>
      <c r="D13" s="36" t="s">
        <v>20</v>
      </c>
      <c r="E13" s="41"/>
      <c r="F13" s="34" t="s">
        <v>5</v>
      </c>
      <c r="G13" s="41"/>
      <c r="H13" s="41"/>
      <c r="I13" s="113" t="s">
        <v>21</v>
      </c>
      <c r="J13" s="34" t="s">
        <v>5</v>
      </c>
      <c r="K13" s="44"/>
    </row>
    <row r="14" spans="1:70" s="1" customFormat="1" ht="14.4" customHeight="1">
      <c r="B14" s="40"/>
      <c r="C14" s="41"/>
      <c r="D14" s="36" t="s">
        <v>22</v>
      </c>
      <c r="E14" s="41"/>
      <c r="F14" s="34" t="s">
        <v>23</v>
      </c>
      <c r="G14" s="41"/>
      <c r="H14" s="41"/>
      <c r="I14" s="113" t="s">
        <v>24</v>
      </c>
      <c r="J14" s="114" t="str">
        <f>'Rekapitulace stavby'!AN8</f>
        <v>14. 12. 2017</v>
      </c>
      <c r="K14" s="44"/>
    </row>
    <row r="15" spans="1:70" s="1" customFormat="1" ht="10.95" customHeight="1">
      <c r="B15" s="40"/>
      <c r="C15" s="41"/>
      <c r="D15" s="41"/>
      <c r="E15" s="41"/>
      <c r="F15" s="41"/>
      <c r="G15" s="41"/>
      <c r="H15" s="41"/>
      <c r="I15" s="112"/>
      <c r="J15" s="41"/>
      <c r="K15" s="44"/>
    </row>
    <row r="16" spans="1:70" s="1" customFormat="1" ht="14.4" customHeight="1">
      <c r="B16" s="40"/>
      <c r="C16" s="41"/>
      <c r="D16" s="36" t="s">
        <v>26</v>
      </c>
      <c r="E16" s="41"/>
      <c r="F16" s="41"/>
      <c r="G16" s="41"/>
      <c r="H16" s="41"/>
      <c r="I16" s="113" t="s">
        <v>27</v>
      </c>
      <c r="J16" s="34" t="s">
        <v>5</v>
      </c>
      <c r="K16" s="44"/>
    </row>
    <row r="17" spans="2:11" s="1" customFormat="1" ht="18" customHeight="1">
      <c r="B17" s="40"/>
      <c r="C17" s="41"/>
      <c r="D17" s="41"/>
      <c r="E17" s="34" t="s">
        <v>28</v>
      </c>
      <c r="F17" s="41"/>
      <c r="G17" s="41"/>
      <c r="H17" s="41"/>
      <c r="I17" s="113" t="s">
        <v>29</v>
      </c>
      <c r="J17" s="34" t="s">
        <v>5</v>
      </c>
      <c r="K17" s="44"/>
    </row>
    <row r="18" spans="2:11" s="1" customFormat="1" ht="6.9" customHeight="1">
      <c r="B18" s="40"/>
      <c r="C18" s="41"/>
      <c r="D18" s="41"/>
      <c r="E18" s="41"/>
      <c r="F18" s="41"/>
      <c r="G18" s="41"/>
      <c r="H18" s="41"/>
      <c r="I18" s="112"/>
      <c r="J18" s="41"/>
      <c r="K18" s="44"/>
    </row>
    <row r="19" spans="2:11" s="1" customFormat="1" ht="14.4" customHeight="1">
      <c r="B19" s="40"/>
      <c r="C19" s="41"/>
      <c r="D19" s="36" t="s">
        <v>30</v>
      </c>
      <c r="E19" s="41"/>
      <c r="F19" s="41"/>
      <c r="G19" s="41"/>
      <c r="H19" s="41"/>
      <c r="I19" s="113" t="s">
        <v>27</v>
      </c>
      <c r="J19" s="34" t="str">
        <f>IF('Rekapitulace stavby'!AN13="Vyplň údaj","",IF('Rekapitulace stavby'!AN13="","",'Rekapitulace stavby'!AN13))</f>
        <v/>
      </c>
      <c r="K19" s="44"/>
    </row>
    <row r="20" spans="2:11" s="1" customFormat="1" ht="18" customHeight="1">
      <c r="B20" s="40"/>
      <c r="C20" s="41"/>
      <c r="D20" s="41"/>
      <c r="E20" s="34" t="str">
        <f>IF('Rekapitulace stavby'!E14="Vyplň údaj","",IF('Rekapitulace stavby'!E14="","",'Rekapitulace stavby'!E14))</f>
        <v/>
      </c>
      <c r="F20" s="41"/>
      <c r="G20" s="41"/>
      <c r="H20" s="41"/>
      <c r="I20" s="113" t="s">
        <v>29</v>
      </c>
      <c r="J20" s="34" t="str">
        <f>IF('Rekapitulace stavby'!AN14="Vyplň údaj","",IF('Rekapitulace stavby'!AN14="","",'Rekapitulace stavby'!AN14))</f>
        <v/>
      </c>
      <c r="K20" s="44"/>
    </row>
    <row r="21" spans="2:11" s="1" customFormat="1" ht="6.9" customHeight="1">
      <c r="B21" s="40"/>
      <c r="C21" s="41"/>
      <c r="D21" s="41"/>
      <c r="E21" s="41"/>
      <c r="F21" s="41"/>
      <c r="G21" s="41"/>
      <c r="H21" s="41"/>
      <c r="I21" s="112"/>
      <c r="J21" s="41"/>
      <c r="K21" s="44"/>
    </row>
    <row r="22" spans="2:11" s="1" customFormat="1" ht="14.4" customHeight="1">
      <c r="B22" s="40"/>
      <c r="C22" s="41"/>
      <c r="D22" s="36" t="s">
        <v>32</v>
      </c>
      <c r="E22" s="41"/>
      <c r="F22" s="41"/>
      <c r="G22" s="41"/>
      <c r="H22" s="41"/>
      <c r="I22" s="113" t="s">
        <v>27</v>
      </c>
      <c r="J22" s="34" t="s">
        <v>33</v>
      </c>
      <c r="K22" s="44"/>
    </row>
    <row r="23" spans="2:11" s="1" customFormat="1" ht="18" customHeight="1">
      <c r="B23" s="40"/>
      <c r="C23" s="41"/>
      <c r="D23" s="41"/>
      <c r="E23" s="34" t="s">
        <v>34</v>
      </c>
      <c r="F23" s="41"/>
      <c r="G23" s="41"/>
      <c r="H23" s="41"/>
      <c r="I23" s="113" t="s">
        <v>29</v>
      </c>
      <c r="J23" s="34" t="s">
        <v>35</v>
      </c>
      <c r="K23" s="44"/>
    </row>
    <row r="24" spans="2:11" s="1" customFormat="1" ht="6.9" customHeight="1">
      <c r="B24" s="40"/>
      <c r="C24" s="41"/>
      <c r="D24" s="41"/>
      <c r="E24" s="41"/>
      <c r="F24" s="41"/>
      <c r="G24" s="41"/>
      <c r="H24" s="41"/>
      <c r="I24" s="112"/>
      <c r="J24" s="41"/>
      <c r="K24" s="44"/>
    </row>
    <row r="25" spans="2:11" s="1" customFormat="1" ht="14.4" customHeight="1">
      <c r="B25" s="40"/>
      <c r="C25" s="41"/>
      <c r="D25" s="36" t="s">
        <v>37</v>
      </c>
      <c r="E25" s="41"/>
      <c r="F25" s="41"/>
      <c r="G25" s="41"/>
      <c r="H25" s="41"/>
      <c r="I25" s="112"/>
      <c r="J25" s="41"/>
      <c r="K25" s="44"/>
    </row>
    <row r="26" spans="2:11" s="7" customFormat="1" ht="16.5" customHeight="1">
      <c r="B26" s="115"/>
      <c r="C26" s="116"/>
      <c r="D26" s="116"/>
      <c r="E26" s="338" t="s">
        <v>5</v>
      </c>
      <c r="F26" s="338"/>
      <c r="G26" s="338"/>
      <c r="H26" s="338"/>
      <c r="I26" s="117"/>
      <c r="J26" s="116"/>
      <c r="K26" s="118"/>
    </row>
    <row r="27" spans="2:11" s="1" customFormat="1" ht="6.9" customHeight="1">
      <c r="B27" s="40"/>
      <c r="C27" s="41"/>
      <c r="D27" s="41"/>
      <c r="E27" s="41"/>
      <c r="F27" s="41"/>
      <c r="G27" s="41"/>
      <c r="H27" s="41"/>
      <c r="I27" s="112"/>
      <c r="J27" s="41"/>
      <c r="K27" s="44"/>
    </row>
    <row r="28" spans="2:11" s="1" customFormat="1" ht="6.9" customHeight="1">
      <c r="B28" s="40"/>
      <c r="C28" s="41"/>
      <c r="D28" s="67"/>
      <c r="E28" s="67"/>
      <c r="F28" s="67"/>
      <c r="G28" s="67"/>
      <c r="H28" s="67"/>
      <c r="I28" s="119"/>
      <c r="J28" s="67"/>
      <c r="K28" s="120"/>
    </row>
    <row r="29" spans="2:11" s="1" customFormat="1" ht="25.35" customHeight="1">
      <c r="B29" s="40"/>
      <c r="C29" s="41"/>
      <c r="D29" s="121" t="s">
        <v>39</v>
      </c>
      <c r="E29" s="41"/>
      <c r="F29" s="41"/>
      <c r="G29" s="41"/>
      <c r="H29" s="41"/>
      <c r="I29" s="112"/>
      <c r="J29" s="122">
        <f>ROUND(J84,2)</f>
        <v>0</v>
      </c>
      <c r="K29" s="44"/>
    </row>
    <row r="30" spans="2:11" s="1" customFormat="1" ht="6.9" customHeight="1">
      <c r="B30" s="40"/>
      <c r="C30" s="41"/>
      <c r="D30" s="67"/>
      <c r="E30" s="67"/>
      <c r="F30" s="67"/>
      <c r="G30" s="67"/>
      <c r="H30" s="67"/>
      <c r="I30" s="119"/>
      <c r="J30" s="67"/>
      <c r="K30" s="120"/>
    </row>
    <row r="31" spans="2:11" s="1" customFormat="1" ht="14.4" customHeight="1">
      <c r="B31" s="40"/>
      <c r="C31" s="41"/>
      <c r="D31" s="41"/>
      <c r="E31" s="41"/>
      <c r="F31" s="45" t="s">
        <v>41</v>
      </c>
      <c r="G31" s="41"/>
      <c r="H31" s="41"/>
      <c r="I31" s="123" t="s">
        <v>40</v>
      </c>
      <c r="J31" s="45" t="s">
        <v>42</v>
      </c>
      <c r="K31" s="44"/>
    </row>
    <row r="32" spans="2:11" s="1" customFormat="1" ht="14.4" customHeight="1">
      <c r="B32" s="40"/>
      <c r="C32" s="41"/>
      <c r="D32" s="48" t="s">
        <v>43</v>
      </c>
      <c r="E32" s="48" t="s">
        <v>44</v>
      </c>
      <c r="F32" s="124">
        <f>ROUND(SUM(BE84:BE87), 2)</f>
        <v>0</v>
      </c>
      <c r="G32" s="41"/>
      <c r="H32" s="41"/>
      <c r="I32" s="125">
        <v>0.21</v>
      </c>
      <c r="J32" s="124">
        <f>ROUND(ROUND((SUM(BE84:BE87)), 2)*I32, 2)</f>
        <v>0</v>
      </c>
      <c r="K32" s="44"/>
    </row>
    <row r="33" spans="2:11" s="1" customFormat="1" ht="14.4" customHeight="1">
      <c r="B33" s="40"/>
      <c r="C33" s="41"/>
      <c r="D33" s="41"/>
      <c r="E33" s="48" t="s">
        <v>45</v>
      </c>
      <c r="F33" s="124">
        <f>ROUND(SUM(BF84:BF87), 2)</f>
        <v>0</v>
      </c>
      <c r="G33" s="41"/>
      <c r="H33" s="41"/>
      <c r="I33" s="125">
        <v>0.15</v>
      </c>
      <c r="J33" s="124">
        <f>ROUND(ROUND((SUM(BF84:BF87)), 2)*I33, 2)</f>
        <v>0</v>
      </c>
      <c r="K33" s="44"/>
    </row>
    <row r="34" spans="2:11" s="1" customFormat="1" ht="14.4" hidden="1" customHeight="1">
      <c r="B34" s="40"/>
      <c r="C34" s="41"/>
      <c r="D34" s="41"/>
      <c r="E34" s="48" t="s">
        <v>46</v>
      </c>
      <c r="F34" s="124">
        <f>ROUND(SUM(BG84:BG87), 2)</f>
        <v>0</v>
      </c>
      <c r="G34" s="41"/>
      <c r="H34" s="41"/>
      <c r="I34" s="125">
        <v>0.21</v>
      </c>
      <c r="J34" s="124">
        <v>0</v>
      </c>
      <c r="K34" s="44"/>
    </row>
    <row r="35" spans="2:11" s="1" customFormat="1" ht="14.4" hidden="1" customHeight="1">
      <c r="B35" s="40"/>
      <c r="C35" s="41"/>
      <c r="D35" s="41"/>
      <c r="E35" s="48" t="s">
        <v>47</v>
      </c>
      <c r="F35" s="124">
        <f>ROUND(SUM(BH84:BH87), 2)</f>
        <v>0</v>
      </c>
      <c r="G35" s="41"/>
      <c r="H35" s="41"/>
      <c r="I35" s="125">
        <v>0.15</v>
      </c>
      <c r="J35" s="124">
        <v>0</v>
      </c>
      <c r="K35" s="44"/>
    </row>
    <row r="36" spans="2:11" s="1" customFormat="1" ht="14.4" hidden="1" customHeight="1">
      <c r="B36" s="40"/>
      <c r="C36" s="41"/>
      <c r="D36" s="41"/>
      <c r="E36" s="48" t="s">
        <v>48</v>
      </c>
      <c r="F36" s="124">
        <f>ROUND(SUM(BI84:BI87), 2)</f>
        <v>0</v>
      </c>
      <c r="G36" s="41"/>
      <c r="H36" s="41"/>
      <c r="I36" s="125">
        <v>0</v>
      </c>
      <c r="J36" s="124">
        <v>0</v>
      </c>
      <c r="K36" s="44"/>
    </row>
    <row r="37" spans="2:11" s="1" customFormat="1" ht="6.9" customHeight="1">
      <c r="B37" s="40"/>
      <c r="C37" s="41"/>
      <c r="D37" s="41"/>
      <c r="E37" s="41"/>
      <c r="F37" s="41"/>
      <c r="G37" s="41"/>
      <c r="H37" s="41"/>
      <c r="I37" s="112"/>
      <c r="J37" s="41"/>
      <c r="K37" s="44"/>
    </row>
    <row r="38" spans="2:11" s="1" customFormat="1" ht="25.35" customHeight="1">
      <c r="B38" s="40"/>
      <c r="C38" s="126"/>
      <c r="D38" s="127" t="s">
        <v>49</v>
      </c>
      <c r="E38" s="70"/>
      <c r="F38" s="70"/>
      <c r="G38" s="128" t="s">
        <v>50</v>
      </c>
      <c r="H38" s="129" t="s">
        <v>51</v>
      </c>
      <c r="I38" s="130"/>
      <c r="J38" s="131">
        <f>SUM(J29:J36)</f>
        <v>0</v>
      </c>
      <c r="K38" s="132"/>
    </row>
    <row r="39" spans="2:11" s="1" customFormat="1" ht="14.4" customHeight="1">
      <c r="B39" s="55"/>
      <c r="C39" s="56"/>
      <c r="D39" s="56"/>
      <c r="E39" s="56"/>
      <c r="F39" s="56"/>
      <c r="G39" s="56"/>
      <c r="H39" s="56"/>
      <c r="I39" s="133"/>
      <c r="J39" s="56"/>
      <c r="K39" s="57"/>
    </row>
    <row r="43" spans="2:11" s="1" customFormat="1" ht="6.9" customHeight="1">
      <c r="B43" s="58"/>
      <c r="C43" s="59"/>
      <c r="D43" s="59"/>
      <c r="E43" s="59"/>
      <c r="F43" s="59"/>
      <c r="G43" s="59"/>
      <c r="H43" s="59"/>
      <c r="I43" s="134"/>
      <c r="J43" s="59"/>
      <c r="K43" s="135"/>
    </row>
    <row r="44" spans="2:11" s="1" customFormat="1" ht="36.9" customHeight="1">
      <c r="B44" s="40"/>
      <c r="C44" s="29" t="s">
        <v>106</v>
      </c>
      <c r="D44" s="41"/>
      <c r="E44" s="41"/>
      <c r="F44" s="41"/>
      <c r="G44" s="41"/>
      <c r="H44" s="41"/>
      <c r="I44" s="112"/>
      <c r="J44" s="41"/>
      <c r="K44" s="44"/>
    </row>
    <row r="45" spans="2:11" s="1" customFormat="1" ht="6.9" customHeight="1">
      <c r="B45" s="40"/>
      <c r="C45" s="41"/>
      <c r="D45" s="41"/>
      <c r="E45" s="41"/>
      <c r="F45" s="41"/>
      <c r="G45" s="41"/>
      <c r="H45" s="41"/>
      <c r="I45" s="112"/>
      <c r="J45" s="41"/>
      <c r="K45" s="44"/>
    </row>
    <row r="46" spans="2:11" s="1" customFormat="1" ht="14.4" customHeight="1">
      <c r="B46" s="40"/>
      <c r="C46" s="36" t="s">
        <v>19</v>
      </c>
      <c r="D46" s="41"/>
      <c r="E46" s="41"/>
      <c r="F46" s="41"/>
      <c r="G46" s="41"/>
      <c r="H46" s="41"/>
      <c r="I46" s="112"/>
      <c r="J46" s="41"/>
      <c r="K46" s="44"/>
    </row>
    <row r="47" spans="2:11" s="1" customFormat="1" ht="16.5" customHeight="1">
      <c r="B47" s="40"/>
      <c r="C47" s="41"/>
      <c r="D47" s="41"/>
      <c r="E47" s="344" t="str">
        <f>E7</f>
        <v>Areál pivovaru Kolín - veřejné osvětlení 
1. +2. + 3. etapa</v>
      </c>
      <c r="F47" s="350"/>
      <c r="G47" s="350"/>
      <c r="H47" s="350"/>
      <c r="I47" s="112"/>
      <c r="J47" s="41"/>
      <c r="K47" s="44"/>
    </row>
    <row r="48" spans="2:11" ht="13.2">
      <c r="B48" s="27"/>
      <c r="C48" s="36" t="s">
        <v>102</v>
      </c>
      <c r="D48" s="28"/>
      <c r="E48" s="28"/>
      <c r="F48" s="28"/>
      <c r="G48" s="28"/>
      <c r="H48" s="28"/>
      <c r="I48" s="111"/>
      <c r="J48" s="28"/>
      <c r="K48" s="30"/>
    </row>
    <row r="49" spans="2:47" s="1" customFormat="1" ht="16.5" customHeight="1">
      <c r="B49" s="40"/>
      <c r="C49" s="41"/>
      <c r="D49" s="41"/>
      <c r="E49" s="344" t="s">
        <v>103</v>
      </c>
      <c r="F49" s="345"/>
      <c r="G49" s="345"/>
      <c r="H49" s="345"/>
      <c r="I49" s="112"/>
      <c r="J49" s="41"/>
      <c r="K49" s="44"/>
    </row>
    <row r="50" spans="2:47" s="1" customFormat="1" ht="14.4" customHeight="1">
      <c r="B50" s="40"/>
      <c r="C50" s="36" t="s">
        <v>104</v>
      </c>
      <c r="D50" s="41"/>
      <c r="E50" s="41"/>
      <c r="F50" s="41"/>
      <c r="G50" s="41"/>
      <c r="H50" s="41"/>
      <c r="I50" s="112"/>
      <c r="J50" s="41"/>
      <c r="K50" s="44"/>
    </row>
    <row r="51" spans="2:47" s="1" customFormat="1" ht="17.25" customHeight="1">
      <c r="B51" s="40"/>
      <c r="C51" s="41"/>
      <c r="D51" s="41"/>
      <c r="E51" s="346" t="str">
        <f>E11</f>
        <v>1784b - Elektroinstalace</v>
      </c>
      <c r="F51" s="345"/>
      <c r="G51" s="345"/>
      <c r="H51" s="345"/>
      <c r="I51" s="112"/>
      <c r="J51" s="41"/>
      <c r="K51" s="44"/>
    </row>
    <row r="52" spans="2:47" s="1" customFormat="1" ht="6.9" customHeight="1">
      <c r="B52" s="40"/>
      <c r="C52" s="41"/>
      <c r="D52" s="41"/>
      <c r="E52" s="41"/>
      <c r="F52" s="41"/>
      <c r="G52" s="41"/>
      <c r="H52" s="41"/>
      <c r="I52" s="112"/>
      <c r="J52" s="41"/>
      <c r="K52" s="44"/>
    </row>
    <row r="53" spans="2:47" s="1" customFormat="1" ht="18" customHeight="1">
      <c r="B53" s="40"/>
      <c r="C53" s="36" t="s">
        <v>22</v>
      </c>
      <c r="D53" s="41"/>
      <c r="E53" s="41"/>
      <c r="F53" s="34" t="str">
        <f>F14</f>
        <v>Areál pivovaru Kolín</v>
      </c>
      <c r="G53" s="41"/>
      <c r="H53" s="41"/>
      <c r="I53" s="113" t="s">
        <v>24</v>
      </c>
      <c r="J53" s="114" t="str">
        <f>IF(J14="","",J14)</f>
        <v>14. 12. 2017</v>
      </c>
      <c r="K53" s="44"/>
    </row>
    <row r="54" spans="2:47" s="1" customFormat="1" ht="6.9" customHeight="1">
      <c r="B54" s="40"/>
      <c r="C54" s="41"/>
      <c r="D54" s="41"/>
      <c r="E54" s="41"/>
      <c r="F54" s="41"/>
      <c r="G54" s="41"/>
      <c r="H54" s="41"/>
      <c r="I54" s="112"/>
      <c r="J54" s="41"/>
      <c r="K54" s="44"/>
    </row>
    <row r="55" spans="2:47" s="1" customFormat="1" ht="13.2">
      <c r="B55" s="40"/>
      <c r="C55" s="36" t="s">
        <v>26</v>
      </c>
      <c r="D55" s="41"/>
      <c r="E55" s="41"/>
      <c r="F55" s="34" t="str">
        <f>E17</f>
        <v>Město Kolín, Karlovo náměstí 78, Kolín I</v>
      </c>
      <c r="G55" s="41"/>
      <c r="H55" s="41"/>
      <c r="I55" s="113" t="s">
        <v>32</v>
      </c>
      <c r="J55" s="338" t="str">
        <f>E23</f>
        <v>AZ PROJECT s.r.o., Plynárenská 830, Kolín IV</v>
      </c>
      <c r="K55" s="44"/>
    </row>
    <row r="56" spans="2:47" s="1" customFormat="1" ht="14.4" customHeight="1">
      <c r="B56" s="40"/>
      <c r="C56" s="36" t="s">
        <v>30</v>
      </c>
      <c r="D56" s="41"/>
      <c r="E56" s="41"/>
      <c r="F56" s="34" t="str">
        <f>IF(E20="","",E20)</f>
        <v/>
      </c>
      <c r="G56" s="41"/>
      <c r="H56" s="41"/>
      <c r="I56" s="112"/>
      <c r="J56" s="347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12"/>
      <c r="J57" s="41"/>
      <c r="K57" s="44"/>
    </row>
    <row r="58" spans="2:47" s="1" customFormat="1" ht="29.25" customHeight="1">
      <c r="B58" s="40"/>
      <c r="C58" s="136" t="s">
        <v>107</v>
      </c>
      <c r="D58" s="126"/>
      <c r="E58" s="126"/>
      <c r="F58" s="126"/>
      <c r="G58" s="126"/>
      <c r="H58" s="126"/>
      <c r="I58" s="137"/>
      <c r="J58" s="138" t="s">
        <v>108</v>
      </c>
      <c r="K58" s="139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12"/>
      <c r="J59" s="41"/>
      <c r="K59" s="44"/>
    </row>
    <row r="60" spans="2:47" s="1" customFormat="1" ht="29.25" customHeight="1">
      <c r="B60" s="40"/>
      <c r="C60" s="140" t="s">
        <v>109</v>
      </c>
      <c r="D60" s="41"/>
      <c r="E60" s="41"/>
      <c r="F60" s="41"/>
      <c r="G60" s="41"/>
      <c r="H60" s="41"/>
      <c r="I60" s="112"/>
      <c r="J60" s="122">
        <f>J84</f>
        <v>0</v>
      </c>
      <c r="K60" s="44"/>
      <c r="AU60" s="23" t="s">
        <v>110</v>
      </c>
    </row>
    <row r="61" spans="2:47" s="8" customFormat="1" ht="24.9" customHeight="1">
      <c r="B61" s="141"/>
      <c r="C61" s="142"/>
      <c r="D61" s="143" t="s">
        <v>380</v>
      </c>
      <c r="E61" s="144"/>
      <c r="F61" s="144"/>
      <c r="G61" s="144"/>
      <c r="H61" s="144"/>
      <c r="I61" s="145"/>
      <c r="J61" s="146">
        <f>J85</f>
        <v>0</v>
      </c>
      <c r="K61" s="147"/>
    </row>
    <row r="62" spans="2:47" s="9" customFormat="1" ht="19.95" customHeight="1">
      <c r="B62" s="148"/>
      <c r="C62" s="149"/>
      <c r="D62" s="150" t="s">
        <v>381</v>
      </c>
      <c r="E62" s="151"/>
      <c r="F62" s="151"/>
      <c r="G62" s="151"/>
      <c r="H62" s="151"/>
      <c r="I62" s="152"/>
      <c r="J62" s="153">
        <f>J86</f>
        <v>0</v>
      </c>
      <c r="K62" s="154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12"/>
      <c r="J63" s="41"/>
      <c r="K63" s="44"/>
    </row>
    <row r="64" spans="2:47" s="1" customFormat="1" ht="6.9" customHeight="1">
      <c r="B64" s="55"/>
      <c r="C64" s="56"/>
      <c r="D64" s="56"/>
      <c r="E64" s="56"/>
      <c r="F64" s="56"/>
      <c r="G64" s="56"/>
      <c r="H64" s="56"/>
      <c r="I64" s="133"/>
      <c r="J64" s="56"/>
      <c r="K64" s="57"/>
    </row>
    <row r="68" spans="2:12" s="1" customFormat="1" ht="6.9" customHeight="1">
      <c r="B68" s="58"/>
      <c r="C68" s="59"/>
      <c r="D68" s="59"/>
      <c r="E68" s="59"/>
      <c r="F68" s="59"/>
      <c r="G68" s="59"/>
      <c r="H68" s="59"/>
      <c r="I68" s="134"/>
      <c r="J68" s="59"/>
      <c r="K68" s="59"/>
      <c r="L68" s="40"/>
    </row>
    <row r="69" spans="2:12" s="1" customFormat="1" ht="36.9" customHeight="1">
      <c r="B69" s="40"/>
      <c r="C69" s="60" t="s">
        <v>124</v>
      </c>
      <c r="L69" s="40"/>
    </row>
    <row r="70" spans="2:12" s="1" customFormat="1" ht="6.9" customHeight="1">
      <c r="B70" s="40"/>
      <c r="L70" s="40"/>
    </row>
    <row r="71" spans="2:12" s="1" customFormat="1" ht="14.4" customHeight="1">
      <c r="B71" s="40"/>
      <c r="C71" s="62" t="s">
        <v>19</v>
      </c>
      <c r="L71" s="40"/>
    </row>
    <row r="72" spans="2:12" s="1" customFormat="1" ht="16.5" customHeight="1">
      <c r="B72" s="40"/>
      <c r="E72" s="348" t="str">
        <f>E7</f>
        <v>Areál pivovaru Kolín - veřejné osvětlení 
1. +2. + 3. etapa</v>
      </c>
      <c r="F72" s="349"/>
      <c r="G72" s="349"/>
      <c r="H72" s="349"/>
      <c r="L72" s="40"/>
    </row>
    <row r="73" spans="2:12" ht="13.2">
      <c r="B73" s="27"/>
      <c r="C73" s="62" t="s">
        <v>102</v>
      </c>
      <c r="L73" s="27"/>
    </row>
    <row r="74" spans="2:12" s="1" customFormat="1" ht="16.5" customHeight="1">
      <c r="B74" s="40"/>
      <c r="E74" s="348" t="s">
        <v>103</v>
      </c>
      <c r="F74" s="342"/>
      <c r="G74" s="342"/>
      <c r="H74" s="342"/>
      <c r="L74" s="40"/>
    </row>
    <row r="75" spans="2:12" s="1" customFormat="1" ht="14.4" customHeight="1">
      <c r="B75" s="40"/>
      <c r="C75" s="62" t="s">
        <v>104</v>
      </c>
      <c r="L75" s="40"/>
    </row>
    <row r="76" spans="2:12" s="1" customFormat="1" ht="17.25" customHeight="1">
      <c r="B76" s="40"/>
      <c r="E76" s="312" t="str">
        <f>E11</f>
        <v>1784b - Elektroinstalace</v>
      </c>
      <c r="F76" s="342"/>
      <c r="G76" s="342"/>
      <c r="H76" s="342"/>
      <c r="L76" s="40"/>
    </row>
    <row r="77" spans="2:12" s="1" customFormat="1" ht="6.9" customHeight="1">
      <c r="B77" s="40"/>
      <c r="L77" s="40"/>
    </row>
    <row r="78" spans="2:12" s="1" customFormat="1" ht="18" customHeight="1">
      <c r="B78" s="40"/>
      <c r="C78" s="62" t="s">
        <v>22</v>
      </c>
      <c r="F78" s="155" t="str">
        <f>F14</f>
        <v>Areál pivovaru Kolín</v>
      </c>
      <c r="I78" s="156" t="s">
        <v>24</v>
      </c>
      <c r="J78" s="66" t="str">
        <f>IF(J14="","",J14)</f>
        <v>14. 12. 2017</v>
      </c>
      <c r="L78" s="40"/>
    </row>
    <row r="79" spans="2:12" s="1" customFormat="1" ht="6.9" customHeight="1">
      <c r="B79" s="40"/>
      <c r="L79" s="40"/>
    </row>
    <row r="80" spans="2:12" s="1" customFormat="1" ht="13.2">
      <c r="B80" s="40"/>
      <c r="C80" s="62" t="s">
        <v>26</v>
      </c>
      <c r="F80" s="155" t="str">
        <f>E17</f>
        <v>Město Kolín, Karlovo náměstí 78, Kolín I</v>
      </c>
      <c r="I80" s="156" t="s">
        <v>32</v>
      </c>
      <c r="J80" s="155" t="str">
        <f>E23</f>
        <v>AZ PROJECT s.r.o., Plynárenská 830, Kolín IV</v>
      </c>
      <c r="L80" s="40"/>
    </row>
    <row r="81" spans="2:65" s="1" customFormat="1" ht="14.4" customHeight="1">
      <c r="B81" s="40"/>
      <c r="C81" s="62" t="s">
        <v>30</v>
      </c>
      <c r="F81" s="155" t="str">
        <f>IF(E20="","",E20)</f>
        <v/>
      </c>
      <c r="L81" s="40"/>
    </row>
    <row r="82" spans="2:65" s="1" customFormat="1" ht="10.35" customHeight="1">
      <c r="B82" s="40"/>
      <c r="L82" s="40"/>
    </row>
    <row r="83" spans="2:65" s="10" customFormat="1" ht="29.25" customHeight="1">
      <c r="B83" s="157"/>
      <c r="C83" s="158" t="s">
        <v>125</v>
      </c>
      <c r="D83" s="159" t="s">
        <v>58</v>
      </c>
      <c r="E83" s="159" t="s">
        <v>54</v>
      </c>
      <c r="F83" s="159" t="s">
        <v>126</v>
      </c>
      <c r="G83" s="159" t="s">
        <v>127</v>
      </c>
      <c r="H83" s="159" t="s">
        <v>128</v>
      </c>
      <c r="I83" s="160" t="s">
        <v>129</v>
      </c>
      <c r="J83" s="159" t="s">
        <v>108</v>
      </c>
      <c r="K83" s="161" t="s">
        <v>130</v>
      </c>
      <c r="L83" s="157"/>
      <c r="M83" s="72" t="s">
        <v>131</v>
      </c>
      <c r="N83" s="73" t="s">
        <v>43</v>
      </c>
      <c r="O83" s="73" t="s">
        <v>132</v>
      </c>
      <c r="P83" s="73" t="s">
        <v>133</v>
      </c>
      <c r="Q83" s="73" t="s">
        <v>134</v>
      </c>
      <c r="R83" s="73" t="s">
        <v>135</v>
      </c>
      <c r="S83" s="73" t="s">
        <v>136</v>
      </c>
      <c r="T83" s="74" t="s">
        <v>137</v>
      </c>
    </row>
    <row r="84" spans="2:65" s="1" customFormat="1" ht="29.25" customHeight="1">
      <c r="B84" s="40"/>
      <c r="C84" s="76" t="s">
        <v>109</v>
      </c>
      <c r="J84" s="162">
        <f>BK84</f>
        <v>0</v>
      </c>
      <c r="L84" s="40"/>
      <c r="M84" s="75"/>
      <c r="N84" s="67"/>
      <c r="O84" s="67"/>
      <c r="P84" s="163">
        <f>P85</f>
        <v>0</v>
      </c>
      <c r="Q84" s="67"/>
      <c r="R84" s="163">
        <f>R85</f>
        <v>0</v>
      </c>
      <c r="S84" s="67"/>
      <c r="T84" s="164">
        <f>T85</f>
        <v>0</v>
      </c>
      <c r="AT84" s="23" t="s">
        <v>72</v>
      </c>
      <c r="AU84" s="23" t="s">
        <v>110</v>
      </c>
      <c r="BK84" s="165">
        <f>BK85</f>
        <v>0</v>
      </c>
    </row>
    <row r="85" spans="2:65" s="11" customFormat="1" ht="37.35" customHeight="1">
      <c r="B85" s="166"/>
      <c r="D85" s="167" t="s">
        <v>72</v>
      </c>
      <c r="E85" s="168" t="s">
        <v>382</v>
      </c>
      <c r="F85" s="168" t="s">
        <v>383</v>
      </c>
      <c r="I85" s="169"/>
      <c r="J85" s="170">
        <f>BK85</f>
        <v>0</v>
      </c>
      <c r="L85" s="166"/>
      <c r="M85" s="171"/>
      <c r="N85" s="172"/>
      <c r="O85" s="172"/>
      <c r="P85" s="173">
        <f>P86</f>
        <v>0</v>
      </c>
      <c r="Q85" s="172"/>
      <c r="R85" s="173">
        <f>R86</f>
        <v>0</v>
      </c>
      <c r="S85" s="172"/>
      <c r="T85" s="174">
        <f>T86</f>
        <v>0</v>
      </c>
      <c r="AR85" s="167" t="s">
        <v>82</v>
      </c>
      <c r="AT85" s="175" t="s">
        <v>72</v>
      </c>
      <c r="AU85" s="175" t="s">
        <v>73</v>
      </c>
      <c r="AY85" s="167" t="s">
        <v>140</v>
      </c>
      <c r="BK85" s="176">
        <f>BK86</f>
        <v>0</v>
      </c>
    </row>
    <row r="86" spans="2:65" s="11" customFormat="1" ht="19.95" customHeight="1">
      <c r="B86" s="166"/>
      <c r="D86" s="167" t="s">
        <v>72</v>
      </c>
      <c r="E86" s="177" t="s">
        <v>384</v>
      </c>
      <c r="F86" s="177" t="s">
        <v>88</v>
      </c>
      <c r="I86" s="169"/>
      <c r="J86" s="178">
        <f>BK86</f>
        <v>0</v>
      </c>
      <c r="L86" s="166"/>
      <c r="M86" s="171"/>
      <c r="N86" s="172"/>
      <c r="O86" s="172"/>
      <c r="P86" s="173">
        <f>P87</f>
        <v>0</v>
      </c>
      <c r="Q86" s="172"/>
      <c r="R86" s="173">
        <f>R87</f>
        <v>0</v>
      </c>
      <c r="S86" s="172"/>
      <c r="T86" s="174">
        <f>T87</f>
        <v>0</v>
      </c>
      <c r="AR86" s="167" t="s">
        <v>82</v>
      </c>
      <c r="AT86" s="175" t="s">
        <v>72</v>
      </c>
      <c r="AU86" s="175" t="s">
        <v>80</v>
      </c>
      <c r="AY86" s="167" t="s">
        <v>140</v>
      </c>
      <c r="BK86" s="176">
        <f>BK87</f>
        <v>0</v>
      </c>
    </row>
    <row r="87" spans="2:65" s="1" customFormat="1" ht="16.5" customHeight="1">
      <c r="B87" s="179"/>
      <c r="C87" s="180" t="s">
        <v>80</v>
      </c>
      <c r="D87" s="180" t="s">
        <v>142</v>
      </c>
      <c r="E87" s="181" t="s">
        <v>385</v>
      </c>
      <c r="F87" s="182" t="s">
        <v>386</v>
      </c>
      <c r="G87" s="183" t="s">
        <v>376</v>
      </c>
      <c r="H87" s="184">
        <v>1</v>
      </c>
      <c r="I87" s="185"/>
      <c r="J87" s="186">
        <f>ROUND(I87*H87,2)</f>
        <v>0</v>
      </c>
      <c r="K87" s="182" t="s">
        <v>5</v>
      </c>
      <c r="L87" s="40"/>
      <c r="M87" s="187" t="s">
        <v>5</v>
      </c>
      <c r="N87" s="219" t="s">
        <v>44</v>
      </c>
      <c r="O87" s="220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AR87" s="23" t="s">
        <v>221</v>
      </c>
      <c r="AT87" s="23" t="s">
        <v>142</v>
      </c>
      <c r="AU87" s="23" t="s">
        <v>82</v>
      </c>
      <c r="AY87" s="23" t="s">
        <v>140</v>
      </c>
      <c r="BE87" s="191">
        <f>IF(N87="základní",J87,0)</f>
        <v>0</v>
      </c>
      <c r="BF87" s="191">
        <f>IF(N87="snížená",J87,0)</f>
        <v>0</v>
      </c>
      <c r="BG87" s="191">
        <f>IF(N87="zákl. přenesená",J87,0)</f>
        <v>0</v>
      </c>
      <c r="BH87" s="191">
        <f>IF(N87="sníž. přenesená",J87,0)</f>
        <v>0</v>
      </c>
      <c r="BI87" s="191">
        <f>IF(N87="nulová",J87,0)</f>
        <v>0</v>
      </c>
      <c r="BJ87" s="23" t="s">
        <v>80</v>
      </c>
      <c r="BK87" s="191">
        <f>ROUND(I87*H87,2)</f>
        <v>0</v>
      </c>
      <c r="BL87" s="23" t="s">
        <v>221</v>
      </c>
      <c r="BM87" s="23" t="s">
        <v>387</v>
      </c>
    </row>
    <row r="88" spans="2:65" s="1" customFormat="1" ht="6.9" customHeight="1">
      <c r="B88" s="55"/>
      <c r="C88" s="56"/>
      <c r="D88" s="56"/>
      <c r="E88" s="56"/>
      <c r="F88" s="56"/>
      <c r="G88" s="56"/>
      <c r="H88" s="56"/>
      <c r="I88" s="133"/>
      <c r="J88" s="56"/>
      <c r="K88" s="56"/>
      <c r="L88" s="40"/>
    </row>
  </sheetData>
  <autoFilter ref="C83:K87"/>
  <mergeCells count="13">
    <mergeCell ref="E76:H76"/>
    <mergeCell ref="G1:H1"/>
    <mergeCell ref="L2:V2"/>
    <mergeCell ref="E49:H49"/>
    <mergeCell ref="E51:H51"/>
    <mergeCell ref="J55:J56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0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5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106"/>
      <c r="C1" s="106"/>
      <c r="D1" s="107" t="s">
        <v>1</v>
      </c>
      <c r="E1" s="106"/>
      <c r="F1" s="108" t="s">
        <v>96</v>
      </c>
      <c r="G1" s="343" t="s">
        <v>97</v>
      </c>
      <c r="H1" s="343"/>
      <c r="I1" s="109"/>
      <c r="J1" s="108" t="s">
        <v>98</v>
      </c>
      <c r="K1" s="107" t="s">
        <v>99</v>
      </c>
      <c r="L1" s="108" t="s">
        <v>100</v>
      </c>
      <c r="M1" s="108"/>
      <c r="N1" s="108"/>
      <c r="O1" s="108"/>
      <c r="P1" s="108"/>
      <c r="Q1" s="108"/>
      <c r="R1" s="108"/>
      <c r="S1" s="108"/>
      <c r="T1" s="10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01" t="s">
        <v>8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23" t="s">
        <v>93</v>
      </c>
    </row>
    <row r="3" spans="1:70" ht="6.9" customHeight="1">
      <c r="B3" s="24"/>
      <c r="C3" s="25"/>
      <c r="D3" s="25"/>
      <c r="E3" s="25"/>
      <c r="F3" s="25"/>
      <c r="G3" s="25"/>
      <c r="H3" s="25"/>
      <c r="I3" s="110"/>
      <c r="J3" s="25"/>
      <c r="K3" s="26"/>
      <c r="AT3" s="23" t="s">
        <v>82</v>
      </c>
    </row>
    <row r="4" spans="1:70" ht="36.9" customHeight="1">
      <c r="B4" s="27"/>
      <c r="C4" s="28"/>
      <c r="D4" s="29" t="s">
        <v>101</v>
      </c>
      <c r="E4" s="28"/>
      <c r="F4" s="28"/>
      <c r="G4" s="28"/>
      <c r="H4" s="28"/>
      <c r="I4" s="111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11"/>
      <c r="J5" s="28"/>
      <c r="K5" s="30"/>
    </row>
    <row r="6" spans="1:70" ht="13.2">
      <c r="B6" s="27"/>
      <c r="C6" s="28"/>
      <c r="D6" s="36" t="s">
        <v>19</v>
      </c>
      <c r="E6" s="28"/>
      <c r="F6" s="28"/>
      <c r="G6" s="28"/>
      <c r="H6" s="28"/>
      <c r="I6" s="111"/>
      <c r="J6" s="28"/>
      <c r="K6" s="30"/>
    </row>
    <row r="7" spans="1:70" ht="16.5" customHeight="1">
      <c r="B7" s="27"/>
      <c r="C7" s="28"/>
      <c r="D7" s="28"/>
      <c r="E7" s="344" t="str">
        <f>'Rekapitulace stavby'!K6</f>
        <v>Areál pivovaru Kolín - veřejné osvětlení 
1. +2. + 3. etapa</v>
      </c>
      <c r="F7" s="350"/>
      <c r="G7" s="350"/>
      <c r="H7" s="350"/>
      <c r="I7" s="111"/>
      <c r="J7" s="28"/>
      <c r="K7" s="30"/>
    </row>
    <row r="8" spans="1:70" ht="13.2">
      <c r="B8" s="27"/>
      <c r="C8" s="28"/>
      <c r="D8" s="36" t="s">
        <v>102</v>
      </c>
      <c r="E8" s="28"/>
      <c r="F8" s="28"/>
      <c r="G8" s="28"/>
      <c r="H8" s="28"/>
      <c r="I8" s="111"/>
      <c r="J8" s="28"/>
      <c r="K8" s="30"/>
    </row>
    <row r="9" spans="1:70" s="1" customFormat="1" ht="16.5" customHeight="1">
      <c r="B9" s="40"/>
      <c r="C9" s="41"/>
      <c r="D9" s="41"/>
      <c r="E9" s="344" t="s">
        <v>392</v>
      </c>
      <c r="F9" s="345"/>
      <c r="G9" s="345"/>
      <c r="H9" s="345"/>
      <c r="I9" s="112"/>
      <c r="J9" s="41"/>
      <c r="K9" s="44"/>
    </row>
    <row r="10" spans="1:70" s="1" customFormat="1" ht="13.2">
      <c r="B10" s="40"/>
      <c r="C10" s="41"/>
      <c r="D10" s="36" t="s">
        <v>104</v>
      </c>
      <c r="E10" s="41"/>
      <c r="F10" s="41"/>
      <c r="G10" s="41"/>
      <c r="H10" s="41"/>
      <c r="I10" s="112"/>
      <c r="J10" s="41"/>
      <c r="K10" s="44"/>
    </row>
    <row r="11" spans="1:70" s="1" customFormat="1" ht="36.9" customHeight="1">
      <c r="B11" s="40"/>
      <c r="C11" s="41"/>
      <c r="D11" s="41"/>
      <c r="E11" s="346" t="s">
        <v>105</v>
      </c>
      <c r="F11" s="345"/>
      <c r="G11" s="345"/>
      <c r="H11" s="345"/>
      <c r="I11" s="112"/>
      <c r="J11" s="41"/>
      <c r="K11" s="44"/>
    </row>
    <row r="12" spans="1:70" s="1" customFormat="1">
      <c r="B12" s="40"/>
      <c r="C12" s="41"/>
      <c r="D12" s="41"/>
      <c r="E12" s="41"/>
      <c r="F12" s="41"/>
      <c r="G12" s="41"/>
      <c r="H12" s="41"/>
      <c r="I12" s="112"/>
      <c r="J12" s="41"/>
      <c r="K12" s="44"/>
    </row>
    <row r="13" spans="1:70" s="1" customFormat="1" ht="14.4" customHeight="1">
      <c r="B13" s="40"/>
      <c r="C13" s="41"/>
      <c r="D13" s="36" t="s">
        <v>20</v>
      </c>
      <c r="E13" s="41"/>
      <c r="F13" s="34" t="s">
        <v>5</v>
      </c>
      <c r="G13" s="41"/>
      <c r="H13" s="41"/>
      <c r="I13" s="113" t="s">
        <v>21</v>
      </c>
      <c r="J13" s="34" t="s">
        <v>5</v>
      </c>
      <c r="K13" s="44"/>
    </row>
    <row r="14" spans="1:70" s="1" customFormat="1" ht="14.4" customHeight="1">
      <c r="B14" s="40"/>
      <c r="C14" s="41"/>
      <c r="D14" s="36" t="s">
        <v>22</v>
      </c>
      <c r="E14" s="41"/>
      <c r="F14" s="34" t="s">
        <v>23</v>
      </c>
      <c r="G14" s="41"/>
      <c r="H14" s="41"/>
      <c r="I14" s="113" t="s">
        <v>24</v>
      </c>
      <c r="J14" s="114" t="str">
        <f>'Rekapitulace stavby'!AN8</f>
        <v>14. 12. 2017</v>
      </c>
      <c r="K14" s="44"/>
    </row>
    <row r="15" spans="1:70" s="1" customFormat="1" ht="10.95" customHeight="1">
      <c r="B15" s="40"/>
      <c r="C15" s="41"/>
      <c r="D15" s="41"/>
      <c r="E15" s="41"/>
      <c r="F15" s="41"/>
      <c r="G15" s="41"/>
      <c r="H15" s="41"/>
      <c r="I15" s="112"/>
      <c r="J15" s="41"/>
      <c r="K15" s="44"/>
    </row>
    <row r="16" spans="1:70" s="1" customFormat="1" ht="14.4" customHeight="1">
      <c r="B16" s="40"/>
      <c r="C16" s="41"/>
      <c r="D16" s="36" t="s">
        <v>26</v>
      </c>
      <c r="E16" s="41"/>
      <c r="F16" s="41"/>
      <c r="G16" s="41"/>
      <c r="H16" s="41"/>
      <c r="I16" s="113" t="s">
        <v>27</v>
      </c>
      <c r="J16" s="34" t="s">
        <v>5</v>
      </c>
      <c r="K16" s="44"/>
    </row>
    <row r="17" spans="2:11" s="1" customFormat="1" ht="18" customHeight="1">
      <c r="B17" s="40"/>
      <c r="C17" s="41"/>
      <c r="D17" s="41"/>
      <c r="E17" s="34" t="s">
        <v>28</v>
      </c>
      <c r="F17" s="41"/>
      <c r="G17" s="41"/>
      <c r="H17" s="41"/>
      <c r="I17" s="113" t="s">
        <v>29</v>
      </c>
      <c r="J17" s="34" t="s">
        <v>5</v>
      </c>
      <c r="K17" s="44"/>
    </row>
    <row r="18" spans="2:11" s="1" customFormat="1" ht="6.9" customHeight="1">
      <c r="B18" s="40"/>
      <c r="C18" s="41"/>
      <c r="D18" s="41"/>
      <c r="E18" s="41"/>
      <c r="F18" s="41"/>
      <c r="G18" s="41"/>
      <c r="H18" s="41"/>
      <c r="I18" s="112"/>
      <c r="J18" s="41"/>
      <c r="K18" s="44"/>
    </row>
    <row r="19" spans="2:11" s="1" customFormat="1" ht="14.4" customHeight="1">
      <c r="B19" s="40"/>
      <c r="C19" s="41"/>
      <c r="D19" s="36" t="s">
        <v>30</v>
      </c>
      <c r="E19" s="41"/>
      <c r="F19" s="41"/>
      <c r="G19" s="41"/>
      <c r="H19" s="41"/>
      <c r="I19" s="113" t="s">
        <v>27</v>
      </c>
      <c r="J19" s="34" t="str">
        <f>IF('Rekapitulace stavby'!AN13="Vyplň údaj","",IF('Rekapitulace stavby'!AN13="","",'Rekapitulace stavby'!AN13))</f>
        <v/>
      </c>
      <c r="K19" s="44"/>
    </row>
    <row r="20" spans="2:11" s="1" customFormat="1" ht="18" customHeight="1">
      <c r="B20" s="40"/>
      <c r="C20" s="41"/>
      <c r="D20" s="41"/>
      <c r="E20" s="34" t="str">
        <f>IF('Rekapitulace stavby'!E14="Vyplň údaj","",IF('Rekapitulace stavby'!E14="","",'Rekapitulace stavby'!E14))</f>
        <v/>
      </c>
      <c r="F20" s="41"/>
      <c r="G20" s="41"/>
      <c r="H20" s="41"/>
      <c r="I20" s="113" t="s">
        <v>29</v>
      </c>
      <c r="J20" s="34" t="str">
        <f>IF('Rekapitulace stavby'!AN14="Vyplň údaj","",IF('Rekapitulace stavby'!AN14="","",'Rekapitulace stavby'!AN14))</f>
        <v/>
      </c>
      <c r="K20" s="44"/>
    </row>
    <row r="21" spans="2:11" s="1" customFormat="1" ht="6.9" customHeight="1">
      <c r="B21" s="40"/>
      <c r="C21" s="41"/>
      <c r="D21" s="41"/>
      <c r="E21" s="41"/>
      <c r="F21" s="41"/>
      <c r="G21" s="41"/>
      <c r="H21" s="41"/>
      <c r="I21" s="112"/>
      <c r="J21" s="41"/>
      <c r="K21" s="44"/>
    </row>
    <row r="22" spans="2:11" s="1" customFormat="1" ht="14.4" customHeight="1">
      <c r="B22" s="40"/>
      <c r="C22" s="41"/>
      <c r="D22" s="36" t="s">
        <v>32</v>
      </c>
      <c r="E22" s="41"/>
      <c r="F22" s="41"/>
      <c r="G22" s="41"/>
      <c r="H22" s="41"/>
      <c r="I22" s="113" t="s">
        <v>27</v>
      </c>
      <c r="J22" s="34" t="s">
        <v>33</v>
      </c>
      <c r="K22" s="44"/>
    </row>
    <row r="23" spans="2:11" s="1" customFormat="1" ht="18" customHeight="1">
      <c r="B23" s="40"/>
      <c r="C23" s="41"/>
      <c r="D23" s="41"/>
      <c r="E23" s="34" t="s">
        <v>34</v>
      </c>
      <c r="F23" s="41"/>
      <c r="G23" s="41"/>
      <c r="H23" s="41"/>
      <c r="I23" s="113" t="s">
        <v>29</v>
      </c>
      <c r="J23" s="34" t="s">
        <v>35</v>
      </c>
      <c r="K23" s="44"/>
    </row>
    <row r="24" spans="2:11" s="1" customFormat="1" ht="6.9" customHeight="1">
      <c r="B24" s="40"/>
      <c r="C24" s="41"/>
      <c r="D24" s="41"/>
      <c r="E24" s="41"/>
      <c r="F24" s="41"/>
      <c r="G24" s="41"/>
      <c r="H24" s="41"/>
      <c r="I24" s="112"/>
      <c r="J24" s="41"/>
      <c r="K24" s="44"/>
    </row>
    <row r="25" spans="2:11" s="1" customFormat="1" ht="14.4" customHeight="1">
      <c r="B25" s="40"/>
      <c r="C25" s="41"/>
      <c r="D25" s="36" t="s">
        <v>37</v>
      </c>
      <c r="E25" s="41"/>
      <c r="F25" s="41"/>
      <c r="G25" s="41"/>
      <c r="H25" s="41"/>
      <c r="I25" s="112"/>
      <c r="J25" s="41"/>
      <c r="K25" s="44"/>
    </row>
    <row r="26" spans="2:11" s="7" customFormat="1" ht="16.5" customHeight="1">
      <c r="B26" s="115"/>
      <c r="C26" s="116"/>
      <c r="D26" s="116"/>
      <c r="E26" s="338" t="s">
        <v>5</v>
      </c>
      <c r="F26" s="338"/>
      <c r="G26" s="338"/>
      <c r="H26" s="338"/>
      <c r="I26" s="117"/>
      <c r="J26" s="116"/>
      <c r="K26" s="118"/>
    </row>
    <row r="27" spans="2:11" s="1" customFormat="1" ht="6.9" customHeight="1">
      <c r="B27" s="40"/>
      <c r="C27" s="41"/>
      <c r="D27" s="41"/>
      <c r="E27" s="41"/>
      <c r="F27" s="41"/>
      <c r="G27" s="41"/>
      <c r="H27" s="41"/>
      <c r="I27" s="112"/>
      <c r="J27" s="41"/>
      <c r="K27" s="44"/>
    </row>
    <row r="28" spans="2:11" s="1" customFormat="1" ht="6.9" customHeight="1">
      <c r="B28" s="40"/>
      <c r="C28" s="41"/>
      <c r="D28" s="67"/>
      <c r="E28" s="67"/>
      <c r="F28" s="67"/>
      <c r="G28" s="67"/>
      <c r="H28" s="67"/>
      <c r="I28" s="119"/>
      <c r="J28" s="67"/>
      <c r="K28" s="120"/>
    </row>
    <row r="29" spans="2:11" s="1" customFormat="1" ht="25.35" customHeight="1">
      <c r="B29" s="40"/>
      <c r="C29" s="41"/>
      <c r="D29" s="121" t="s">
        <v>39</v>
      </c>
      <c r="E29" s="41"/>
      <c r="F29" s="41"/>
      <c r="G29" s="41"/>
      <c r="H29" s="41"/>
      <c r="I29" s="112"/>
      <c r="J29" s="122">
        <f>ROUND(J94,2)</f>
        <v>0</v>
      </c>
      <c r="K29" s="44"/>
    </row>
    <row r="30" spans="2:11" s="1" customFormat="1" ht="6.9" customHeight="1">
      <c r="B30" s="40"/>
      <c r="C30" s="41"/>
      <c r="D30" s="67"/>
      <c r="E30" s="67"/>
      <c r="F30" s="67"/>
      <c r="G30" s="67"/>
      <c r="H30" s="67"/>
      <c r="I30" s="119"/>
      <c r="J30" s="67"/>
      <c r="K30" s="120"/>
    </row>
    <row r="31" spans="2:11" s="1" customFormat="1" ht="14.4" customHeight="1">
      <c r="B31" s="40"/>
      <c r="C31" s="41"/>
      <c r="D31" s="41"/>
      <c r="E31" s="41"/>
      <c r="F31" s="45" t="s">
        <v>41</v>
      </c>
      <c r="G31" s="41"/>
      <c r="H31" s="41"/>
      <c r="I31" s="123" t="s">
        <v>40</v>
      </c>
      <c r="J31" s="45" t="s">
        <v>42</v>
      </c>
      <c r="K31" s="44"/>
    </row>
    <row r="32" spans="2:11" s="1" customFormat="1" ht="14.4" customHeight="1">
      <c r="B32" s="40"/>
      <c r="C32" s="41"/>
      <c r="D32" s="48" t="s">
        <v>43</v>
      </c>
      <c r="E32" s="48" t="s">
        <v>44</v>
      </c>
      <c r="F32" s="124">
        <f>ROUND(SUM(BE94:BE169), 2)</f>
        <v>0</v>
      </c>
      <c r="G32" s="41"/>
      <c r="H32" s="41"/>
      <c r="I32" s="125">
        <v>0.21</v>
      </c>
      <c r="J32" s="124">
        <f>ROUND(ROUND((SUM(BE94:BE169)), 2)*I32, 2)</f>
        <v>0</v>
      </c>
      <c r="K32" s="44"/>
    </row>
    <row r="33" spans="2:11" s="1" customFormat="1" ht="14.4" customHeight="1">
      <c r="B33" s="40"/>
      <c r="C33" s="41"/>
      <c r="D33" s="41"/>
      <c r="E33" s="48" t="s">
        <v>45</v>
      </c>
      <c r="F33" s="124">
        <f>ROUND(SUM(BF94:BF169), 2)</f>
        <v>0</v>
      </c>
      <c r="G33" s="41"/>
      <c r="H33" s="41"/>
      <c r="I33" s="125">
        <v>0.15</v>
      </c>
      <c r="J33" s="124">
        <f>ROUND(ROUND((SUM(BF94:BF169)), 2)*I33, 2)</f>
        <v>0</v>
      </c>
      <c r="K33" s="44"/>
    </row>
    <row r="34" spans="2:11" s="1" customFormat="1" ht="14.4" hidden="1" customHeight="1">
      <c r="B34" s="40"/>
      <c r="C34" s="41"/>
      <c r="D34" s="41"/>
      <c r="E34" s="48" t="s">
        <v>46</v>
      </c>
      <c r="F34" s="124">
        <f>ROUND(SUM(BG94:BG169), 2)</f>
        <v>0</v>
      </c>
      <c r="G34" s="41"/>
      <c r="H34" s="41"/>
      <c r="I34" s="125">
        <v>0.21</v>
      </c>
      <c r="J34" s="124">
        <v>0</v>
      </c>
      <c r="K34" s="44"/>
    </row>
    <row r="35" spans="2:11" s="1" customFormat="1" ht="14.4" hidden="1" customHeight="1">
      <c r="B35" s="40"/>
      <c r="C35" s="41"/>
      <c r="D35" s="41"/>
      <c r="E35" s="48" t="s">
        <v>47</v>
      </c>
      <c r="F35" s="124">
        <f>ROUND(SUM(BH94:BH169), 2)</f>
        <v>0</v>
      </c>
      <c r="G35" s="41"/>
      <c r="H35" s="41"/>
      <c r="I35" s="125">
        <v>0.15</v>
      </c>
      <c r="J35" s="124">
        <v>0</v>
      </c>
      <c r="K35" s="44"/>
    </row>
    <row r="36" spans="2:11" s="1" customFormat="1" ht="14.4" hidden="1" customHeight="1">
      <c r="B36" s="40"/>
      <c r="C36" s="41"/>
      <c r="D36" s="41"/>
      <c r="E36" s="48" t="s">
        <v>48</v>
      </c>
      <c r="F36" s="124">
        <f>ROUND(SUM(BI94:BI169), 2)</f>
        <v>0</v>
      </c>
      <c r="G36" s="41"/>
      <c r="H36" s="41"/>
      <c r="I36" s="125">
        <v>0</v>
      </c>
      <c r="J36" s="124">
        <v>0</v>
      </c>
      <c r="K36" s="44"/>
    </row>
    <row r="37" spans="2:11" s="1" customFormat="1" ht="6.9" customHeight="1">
      <c r="B37" s="40"/>
      <c r="C37" s="41"/>
      <c r="D37" s="41"/>
      <c r="E37" s="41"/>
      <c r="F37" s="41"/>
      <c r="G37" s="41"/>
      <c r="H37" s="41"/>
      <c r="I37" s="112"/>
      <c r="J37" s="41"/>
      <c r="K37" s="44"/>
    </row>
    <row r="38" spans="2:11" s="1" customFormat="1" ht="25.35" customHeight="1">
      <c r="B38" s="40"/>
      <c r="C38" s="126"/>
      <c r="D38" s="127" t="s">
        <v>49</v>
      </c>
      <c r="E38" s="70"/>
      <c r="F38" s="70"/>
      <c r="G38" s="128" t="s">
        <v>50</v>
      </c>
      <c r="H38" s="129" t="s">
        <v>51</v>
      </c>
      <c r="I38" s="130"/>
      <c r="J38" s="131">
        <f>SUM(J29:J36)</f>
        <v>0</v>
      </c>
      <c r="K38" s="132"/>
    </row>
    <row r="39" spans="2:11" s="1" customFormat="1" ht="14.4" customHeight="1">
      <c r="B39" s="55"/>
      <c r="C39" s="56"/>
      <c r="D39" s="56"/>
      <c r="E39" s="56"/>
      <c r="F39" s="56"/>
      <c r="G39" s="56"/>
      <c r="H39" s="56"/>
      <c r="I39" s="133"/>
      <c r="J39" s="56"/>
      <c r="K39" s="57"/>
    </row>
    <row r="43" spans="2:11" s="1" customFormat="1" ht="6.9" customHeight="1">
      <c r="B43" s="58"/>
      <c r="C43" s="59"/>
      <c r="D43" s="59"/>
      <c r="E43" s="59"/>
      <c r="F43" s="59"/>
      <c r="G43" s="59"/>
      <c r="H43" s="59"/>
      <c r="I43" s="134"/>
      <c r="J43" s="59"/>
      <c r="K43" s="135"/>
    </row>
    <row r="44" spans="2:11" s="1" customFormat="1" ht="36.9" customHeight="1">
      <c r="B44" s="40"/>
      <c r="C44" s="29" t="s">
        <v>106</v>
      </c>
      <c r="D44" s="41"/>
      <c r="E44" s="41"/>
      <c r="F44" s="41"/>
      <c r="G44" s="41"/>
      <c r="H44" s="41"/>
      <c r="I44" s="112"/>
      <c r="J44" s="41"/>
      <c r="K44" s="44"/>
    </row>
    <row r="45" spans="2:11" s="1" customFormat="1" ht="6.9" customHeight="1">
      <c r="B45" s="40"/>
      <c r="C45" s="41"/>
      <c r="D45" s="41"/>
      <c r="E45" s="41"/>
      <c r="F45" s="41"/>
      <c r="G45" s="41"/>
      <c r="H45" s="41"/>
      <c r="I45" s="112"/>
      <c r="J45" s="41"/>
      <c r="K45" s="44"/>
    </row>
    <row r="46" spans="2:11" s="1" customFormat="1" ht="14.4" customHeight="1">
      <c r="B46" s="40"/>
      <c r="C46" s="36" t="s">
        <v>19</v>
      </c>
      <c r="D46" s="41"/>
      <c r="E46" s="41"/>
      <c r="F46" s="41"/>
      <c r="G46" s="41"/>
      <c r="H46" s="41"/>
      <c r="I46" s="112"/>
      <c r="J46" s="41"/>
      <c r="K46" s="44"/>
    </row>
    <row r="47" spans="2:11" s="1" customFormat="1" ht="16.5" customHeight="1">
      <c r="B47" s="40"/>
      <c r="C47" s="41"/>
      <c r="D47" s="41"/>
      <c r="E47" s="344" t="str">
        <f>E7</f>
        <v>Areál pivovaru Kolín - veřejné osvětlení 
1. +2. + 3. etapa</v>
      </c>
      <c r="F47" s="350"/>
      <c r="G47" s="350"/>
      <c r="H47" s="350"/>
      <c r="I47" s="112"/>
      <c r="J47" s="41"/>
      <c r="K47" s="44"/>
    </row>
    <row r="48" spans="2:11" ht="13.2">
      <c r="B48" s="27"/>
      <c r="C48" s="36" t="s">
        <v>102</v>
      </c>
      <c r="D48" s="28"/>
      <c r="E48" s="28"/>
      <c r="F48" s="28"/>
      <c r="G48" s="28"/>
      <c r="H48" s="28"/>
      <c r="I48" s="111"/>
      <c r="J48" s="28"/>
      <c r="K48" s="30"/>
    </row>
    <row r="49" spans="2:47" s="1" customFormat="1" ht="16.5" customHeight="1">
      <c r="B49" s="40"/>
      <c r="C49" s="41"/>
      <c r="D49" s="41"/>
      <c r="E49" s="344" t="s">
        <v>392</v>
      </c>
      <c r="F49" s="345"/>
      <c r="G49" s="345"/>
      <c r="H49" s="345"/>
      <c r="I49" s="112"/>
      <c r="J49" s="41"/>
      <c r="K49" s="44"/>
    </row>
    <row r="50" spans="2:47" s="1" customFormat="1" ht="14.4" customHeight="1">
      <c r="B50" s="40"/>
      <c r="C50" s="36" t="s">
        <v>104</v>
      </c>
      <c r="D50" s="41"/>
      <c r="E50" s="41"/>
      <c r="F50" s="41"/>
      <c r="G50" s="41"/>
      <c r="H50" s="41"/>
      <c r="I50" s="112"/>
      <c r="J50" s="41"/>
      <c r="K50" s="44"/>
    </row>
    <row r="51" spans="2:47" s="1" customFormat="1" ht="17.25" customHeight="1">
      <c r="B51" s="40"/>
      <c r="C51" s="41"/>
      <c r="D51" s="41"/>
      <c r="E51" s="346" t="str">
        <f>E11</f>
        <v>1784a - Stavební část</v>
      </c>
      <c r="F51" s="345"/>
      <c r="G51" s="345"/>
      <c r="H51" s="345"/>
      <c r="I51" s="112"/>
      <c r="J51" s="41"/>
      <c r="K51" s="44"/>
    </row>
    <row r="52" spans="2:47" s="1" customFormat="1" ht="6.9" customHeight="1">
      <c r="B52" s="40"/>
      <c r="C52" s="41"/>
      <c r="D52" s="41"/>
      <c r="E52" s="41"/>
      <c r="F52" s="41"/>
      <c r="G52" s="41"/>
      <c r="H52" s="41"/>
      <c r="I52" s="112"/>
      <c r="J52" s="41"/>
      <c r="K52" s="44"/>
    </row>
    <row r="53" spans="2:47" s="1" customFormat="1" ht="18" customHeight="1">
      <c r="B53" s="40"/>
      <c r="C53" s="36" t="s">
        <v>22</v>
      </c>
      <c r="D53" s="41"/>
      <c r="E53" s="41"/>
      <c r="F53" s="34" t="str">
        <f>F14</f>
        <v>Areál pivovaru Kolín</v>
      </c>
      <c r="G53" s="41"/>
      <c r="H53" s="41"/>
      <c r="I53" s="113" t="s">
        <v>24</v>
      </c>
      <c r="J53" s="114" t="str">
        <f>IF(J14="","",J14)</f>
        <v>14. 12. 2017</v>
      </c>
      <c r="K53" s="44"/>
    </row>
    <row r="54" spans="2:47" s="1" customFormat="1" ht="6.9" customHeight="1">
      <c r="B54" s="40"/>
      <c r="C54" s="41"/>
      <c r="D54" s="41"/>
      <c r="E54" s="41"/>
      <c r="F54" s="41"/>
      <c r="G54" s="41"/>
      <c r="H54" s="41"/>
      <c r="I54" s="112"/>
      <c r="J54" s="41"/>
      <c r="K54" s="44"/>
    </row>
    <row r="55" spans="2:47" s="1" customFormat="1" ht="13.2">
      <c r="B55" s="40"/>
      <c r="C55" s="36" t="s">
        <v>26</v>
      </c>
      <c r="D55" s="41"/>
      <c r="E55" s="41"/>
      <c r="F55" s="34" t="str">
        <f>E17</f>
        <v>Město Kolín, Karlovo náměstí 78, Kolín I</v>
      </c>
      <c r="G55" s="41"/>
      <c r="H55" s="41"/>
      <c r="I55" s="113" t="s">
        <v>32</v>
      </c>
      <c r="J55" s="338" t="str">
        <f>E23</f>
        <v>AZ PROJECT s.r.o., Plynárenská 830, Kolín IV</v>
      </c>
      <c r="K55" s="44"/>
    </row>
    <row r="56" spans="2:47" s="1" customFormat="1" ht="14.4" customHeight="1">
      <c r="B56" s="40"/>
      <c r="C56" s="36" t="s">
        <v>30</v>
      </c>
      <c r="D56" s="41"/>
      <c r="E56" s="41"/>
      <c r="F56" s="34" t="str">
        <f>IF(E20="","",E20)</f>
        <v/>
      </c>
      <c r="G56" s="41"/>
      <c r="H56" s="41"/>
      <c r="I56" s="112"/>
      <c r="J56" s="347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12"/>
      <c r="J57" s="41"/>
      <c r="K57" s="44"/>
    </row>
    <row r="58" spans="2:47" s="1" customFormat="1" ht="29.25" customHeight="1">
      <c r="B58" s="40"/>
      <c r="C58" s="136" t="s">
        <v>107</v>
      </c>
      <c r="D58" s="126"/>
      <c r="E58" s="126"/>
      <c r="F58" s="126"/>
      <c r="G58" s="126"/>
      <c r="H58" s="126"/>
      <c r="I58" s="137"/>
      <c r="J58" s="138" t="s">
        <v>108</v>
      </c>
      <c r="K58" s="139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12"/>
      <c r="J59" s="41"/>
      <c r="K59" s="44"/>
    </row>
    <row r="60" spans="2:47" s="1" customFormat="1" ht="29.25" customHeight="1">
      <c r="B60" s="40"/>
      <c r="C60" s="140" t="s">
        <v>109</v>
      </c>
      <c r="D60" s="41"/>
      <c r="E60" s="41"/>
      <c r="F60" s="41"/>
      <c r="G60" s="41"/>
      <c r="H60" s="41"/>
      <c r="I60" s="112"/>
      <c r="J60" s="122">
        <f>J94</f>
        <v>0</v>
      </c>
      <c r="K60" s="44"/>
      <c r="AU60" s="23" t="s">
        <v>110</v>
      </c>
    </row>
    <row r="61" spans="2:47" s="8" customFormat="1" ht="24.9" customHeight="1">
      <c r="B61" s="141"/>
      <c r="C61" s="142"/>
      <c r="D61" s="143" t="s">
        <v>111</v>
      </c>
      <c r="E61" s="144"/>
      <c r="F61" s="144"/>
      <c r="G61" s="144"/>
      <c r="H61" s="144"/>
      <c r="I61" s="145"/>
      <c r="J61" s="146">
        <f>J95</f>
        <v>0</v>
      </c>
      <c r="K61" s="147"/>
    </row>
    <row r="62" spans="2:47" s="9" customFormat="1" ht="19.95" customHeight="1">
      <c r="B62" s="148"/>
      <c r="C62" s="149"/>
      <c r="D62" s="150" t="s">
        <v>112</v>
      </c>
      <c r="E62" s="151"/>
      <c r="F62" s="151"/>
      <c r="G62" s="151"/>
      <c r="H62" s="151"/>
      <c r="I62" s="152"/>
      <c r="J62" s="153">
        <f>J96</f>
        <v>0</v>
      </c>
      <c r="K62" s="154"/>
    </row>
    <row r="63" spans="2:47" s="9" customFormat="1" ht="19.95" customHeight="1">
      <c r="B63" s="148"/>
      <c r="C63" s="149"/>
      <c r="D63" s="150" t="s">
        <v>114</v>
      </c>
      <c r="E63" s="151"/>
      <c r="F63" s="151"/>
      <c r="G63" s="151"/>
      <c r="H63" s="151"/>
      <c r="I63" s="152"/>
      <c r="J63" s="153">
        <f>J125</f>
        <v>0</v>
      </c>
      <c r="K63" s="154"/>
    </row>
    <row r="64" spans="2:47" s="9" customFormat="1" ht="19.95" customHeight="1">
      <c r="B64" s="148"/>
      <c r="C64" s="149"/>
      <c r="D64" s="150" t="s">
        <v>115</v>
      </c>
      <c r="E64" s="151"/>
      <c r="F64" s="151"/>
      <c r="G64" s="151"/>
      <c r="H64" s="151"/>
      <c r="I64" s="152"/>
      <c r="J64" s="153">
        <f>J128</f>
        <v>0</v>
      </c>
      <c r="K64" s="154"/>
    </row>
    <row r="65" spans="2:12" s="9" customFormat="1" ht="19.95" customHeight="1">
      <c r="B65" s="148"/>
      <c r="C65" s="149"/>
      <c r="D65" s="150" t="s">
        <v>116</v>
      </c>
      <c r="E65" s="151"/>
      <c r="F65" s="151"/>
      <c r="G65" s="151"/>
      <c r="H65" s="151"/>
      <c r="I65" s="152"/>
      <c r="J65" s="153">
        <f>J131</f>
        <v>0</v>
      </c>
      <c r="K65" s="154"/>
    </row>
    <row r="66" spans="2:12" s="9" customFormat="1" ht="19.95" customHeight="1">
      <c r="B66" s="148"/>
      <c r="C66" s="149"/>
      <c r="D66" s="150" t="s">
        <v>117</v>
      </c>
      <c r="E66" s="151"/>
      <c r="F66" s="151"/>
      <c r="G66" s="151"/>
      <c r="H66" s="151"/>
      <c r="I66" s="152"/>
      <c r="J66" s="153">
        <f>J138</f>
        <v>0</v>
      </c>
      <c r="K66" s="154"/>
    </row>
    <row r="67" spans="2:12" s="9" customFormat="1" ht="19.95" customHeight="1">
      <c r="B67" s="148"/>
      <c r="C67" s="149"/>
      <c r="D67" s="150" t="s">
        <v>118</v>
      </c>
      <c r="E67" s="151"/>
      <c r="F67" s="151"/>
      <c r="G67" s="151"/>
      <c r="H67" s="151"/>
      <c r="I67" s="152"/>
      <c r="J67" s="153">
        <f>J141</f>
        <v>0</v>
      </c>
      <c r="K67" s="154"/>
    </row>
    <row r="68" spans="2:12" s="9" customFormat="1" ht="19.95" customHeight="1">
      <c r="B68" s="148"/>
      <c r="C68" s="149"/>
      <c r="D68" s="150" t="s">
        <v>119</v>
      </c>
      <c r="E68" s="151"/>
      <c r="F68" s="151"/>
      <c r="G68" s="151"/>
      <c r="H68" s="151"/>
      <c r="I68" s="152"/>
      <c r="J68" s="153">
        <f>J144</f>
        <v>0</v>
      </c>
      <c r="K68" s="154"/>
    </row>
    <row r="69" spans="2:12" s="9" customFormat="1" ht="19.95" customHeight="1">
      <c r="B69" s="148"/>
      <c r="C69" s="149"/>
      <c r="D69" s="150" t="s">
        <v>120</v>
      </c>
      <c r="E69" s="151"/>
      <c r="F69" s="151"/>
      <c r="G69" s="151"/>
      <c r="H69" s="151"/>
      <c r="I69" s="152"/>
      <c r="J69" s="153">
        <f>J155</f>
        <v>0</v>
      </c>
      <c r="K69" s="154"/>
    </row>
    <row r="70" spans="2:12" s="9" customFormat="1" ht="19.95" customHeight="1">
      <c r="B70" s="148"/>
      <c r="C70" s="149"/>
      <c r="D70" s="150" t="s">
        <v>121</v>
      </c>
      <c r="E70" s="151"/>
      <c r="F70" s="151"/>
      <c r="G70" s="151"/>
      <c r="H70" s="151"/>
      <c r="I70" s="152"/>
      <c r="J70" s="153">
        <f>J165</f>
        <v>0</v>
      </c>
      <c r="K70" s="154"/>
    </row>
    <row r="71" spans="2:12" s="8" customFormat="1" ht="24.9" customHeight="1">
      <c r="B71" s="141"/>
      <c r="C71" s="142"/>
      <c r="D71" s="143" t="s">
        <v>122</v>
      </c>
      <c r="E71" s="144"/>
      <c r="F71" s="144"/>
      <c r="G71" s="144"/>
      <c r="H71" s="144"/>
      <c r="I71" s="145"/>
      <c r="J71" s="146">
        <f>J167</f>
        <v>0</v>
      </c>
      <c r="K71" s="147"/>
    </row>
    <row r="72" spans="2:12" s="9" customFormat="1" ht="19.95" customHeight="1">
      <c r="B72" s="148"/>
      <c r="C72" s="149"/>
      <c r="D72" s="150" t="s">
        <v>123</v>
      </c>
      <c r="E72" s="151"/>
      <c r="F72" s="151"/>
      <c r="G72" s="151"/>
      <c r="H72" s="151"/>
      <c r="I72" s="152"/>
      <c r="J72" s="153">
        <f>J168</f>
        <v>0</v>
      </c>
      <c r="K72" s="154"/>
    </row>
    <row r="73" spans="2:12" s="1" customFormat="1" ht="21.75" customHeight="1">
      <c r="B73" s="40"/>
      <c r="C73" s="41"/>
      <c r="D73" s="41"/>
      <c r="E73" s="41"/>
      <c r="F73" s="41"/>
      <c r="G73" s="41"/>
      <c r="H73" s="41"/>
      <c r="I73" s="112"/>
      <c r="J73" s="41"/>
      <c r="K73" s="44"/>
    </row>
    <row r="74" spans="2:12" s="1" customFormat="1" ht="6.9" customHeight="1">
      <c r="B74" s="55"/>
      <c r="C74" s="56"/>
      <c r="D74" s="56"/>
      <c r="E74" s="56"/>
      <c r="F74" s="56"/>
      <c r="G74" s="56"/>
      <c r="H74" s="56"/>
      <c r="I74" s="133"/>
      <c r="J74" s="56"/>
      <c r="K74" s="57"/>
    </row>
    <row r="78" spans="2:12" s="1" customFormat="1" ht="6.9" customHeight="1">
      <c r="B78" s="58"/>
      <c r="C78" s="59"/>
      <c r="D78" s="59"/>
      <c r="E78" s="59"/>
      <c r="F78" s="59"/>
      <c r="G78" s="59"/>
      <c r="H78" s="59"/>
      <c r="I78" s="134"/>
      <c r="J78" s="59"/>
      <c r="K78" s="59"/>
      <c r="L78" s="40"/>
    </row>
    <row r="79" spans="2:12" s="1" customFormat="1" ht="36.9" customHeight="1">
      <c r="B79" s="40"/>
      <c r="C79" s="60" t="s">
        <v>124</v>
      </c>
      <c r="L79" s="40"/>
    </row>
    <row r="80" spans="2:12" s="1" customFormat="1" ht="6.9" customHeight="1">
      <c r="B80" s="40"/>
      <c r="L80" s="40"/>
    </row>
    <row r="81" spans="2:63" s="1" customFormat="1" ht="14.4" customHeight="1">
      <c r="B81" s="40"/>
      <c r="C81" s="62" t="s">
        <v>19</v>
      </c>
      <c r="L81" s="40"/>
    </row>
    <row r="82" spans="2:63" s="1" customFormat="1" ht="16.5" customHeight="1">
      <c r="B82" s="40"/>
      <c r="E82" s="348" t="str">
        <f>E7</f>
        <v>Areál pivovaru Kolín - veřejné osvětlení 
1. +2. + 3. etapa</v>
      </c>
      <c r="F82" s="349"/>
      <c r="G82" s="349"/>
      <c r="H82" s="349"/>
      <c r="L82" s="40"/>
    </row>
    <row r="83" spans="2:63" ht="13.2">
      <c r="B83" s="27"/>
      <c r="C83" s="62" t="s">
        <v>102</v>
      </c>
      <c r="L83" s="27"/>
    </row>
    <row r="84" spans="2:63" s="1" customFormat="1" ht="16.5" customHeight="1">
      <c r="B84" s="40"/>
      <c r="E84" s="348" t="s">
        <v>392</v>
      </c>
      <c r="F84" s="342"/>
      <c r="G84" s="342"/>
      <c r="H84" s="342"/>
      <c r="L84" s="40"/>
    </row>
    <row r="85" spans="2:63" s="1" customFormat="1" ht="14.4" customHeight="1">
      <c r="B85" s="40"/>
      <c r="C85" s="62" t="s">
        <v>104</v>
      </c>
      <c r="L85" s="40"/>
    </row>
    <row r="86" spans="2:63" s="1" customFormat="1" ht="17.25" customHeight="1">
      <c r="B86" s="40"/>
      <c r="E86" s="312" t="str">
        <f>E11</f>
        <v>1784a - Stavební část</v>
      </c>
      <c r="F86" s="342"/>
      <c r="G86" s="342"/>
      <c r="H86" s="342"/>
      <c r="L86" s="40"/>
    </row>
    <row r="87" spans="2:63" s="1" customFormat="1" ht="6.9" customHeight="1">
      <c r="B87" s="40"/>
      <c r="L87" s="40"/>
    </row>
    <row r="88" spans="2:63" s="1" customFormat="1" ht="18" customHeight="1">
      <c r="B88" s="40"/>
      <c r="C88" s="62" t="s">
        <v>22</v>
      </c>
      <c r="F88" s="155" t="str">
        <f>F14</f>
        <v>Areál pivovaru Kolín</v>
      </c>
      <c r="I88" s="156" t="s">
        <v>24</v>
      </c>
      <c r="J88" s="66" t="str">
        <f>IF(J14="","",J14)</f>
        <v>14. 12. 2017</v>
      </c>
      <c r="L88" s="40"/>
    </row>
    <row r="89" spans="2:63" s="1" customFormat="1" ht="6.9" customHeight="1">
      <c r="B89" s="40"/>
      <c r="L89" s="40"/>
    </row>
    <row r="90" spans="2:63" s="1" customFormat="1" ht="13.2">
      <c r="B90" s="40"/>
      <c r="C90" s="62" t="s">
        <v>26</v>
      </c>
      <c r="F90" s="155" t="str">
        <f>E17</f>
        <v>Město Kolín, Karlovo náměstí 78, Kolín I</v>
      </c>
      <c r="I90" s="156" t="s">
        <v>32</v>
      </c>
      <c r="J90" s="155" t="str">
        <f>E23</f>
        <v>AZ PROJECT s.r.o., Plynárenská 830, Kolín IV</v>
      </c>
      <c r="L90" s="40"/>
    </row>
    <row r="91" spans="2:63" s="1" customFormat="1" ht="14.4" customHeight="1">
      <c r="B91" s="40"/>
      <c r="C91" s="62" t="s">
        <v>30</v>
      </c>
      <c r="F91" s="155" t="str">
        <f>IF(E20="","",E20)</f>
        <v/>
      </c>
      <c r="L91" s="40"/>
    </row>
    <row r="92" spans="2:63" s="1" customFormat="1" ht="10.35" customHeight="1">
      <c r="B92" s="40"/>
      <c r="L92" s="40"/>
    </row>
    <row r="93" spans="2:63" s="10" customFormat="1" ht="29.25" customHeight="1">
      <c r="B93" s="157"/>
      <c r="C93" s="158" t="s">
        <v>125</v>
      </c>
      <c r="D93" s="159" t="s">
        <v>58</v>
      </c>
      <c r="E93" s="159" t="s">
        <v>54</v>
      </c>
      <c r="F93" s="159" t="s">
        <v>126</v>
      </c>
      <c r="G93" s="159" t="s">
        <v>127</v>
      </c>
      <c r="H93" s="159" t="s">
        <v>128</v>
      </c>
      <c r="I93" s="160" t="s">
        <v>129</v>
      </c>
      <c r="J93" s="159" t="s">
        <v>108</v>
      </c>
      <c r="K93" s="161" t="s">
        <v>130</v>
      </c>
      <c r="L93" s="157"/>
      <c r="M93" s="72" t="s">
        <v>131</v>
      </c>
      <c r="N93" s="73" t="s">
        <v>43</v>
      </c>
      <c r="O93" s="73" t="s">
        <v>132</v>
      </c>
      <c r="P93" s="73" t="s">
        <v>133</v>
      </c>
      <c r="Q93" s="73" t="s">
        <v>134</v>
      </c>
      <c r="R93" s="73" t="s">
        <v>135</v>
      </c>
      <c r="S93" s="73" t="s">
        <v>136</v>
      </c>
      <c r="T93" s="74" t="s">
        <v>137</v>
      </c>
    </row>
    <row r="94" spans="2:63" s="1" customFormat="1" ht="29.25" customHeight="1">
      <c r="B94" s="40"/>
      <c r="C94" s="76" t="s">
        <v>109</v>
      </c>
      <c r="J94" s="162">
        <f>BK94</f>
        <v>0</v>
      </c>
      <c r="L94" s="40"/>
      <c r="M94" s="75"/>
      <c r="N94" s="67"/>
      <c r="O94" s="67"/>
      <c r="P94" s="163">
        <f>P95+P167</f>
        <v>0</v>
      </c>
      <c r="Q94" s="67"/>
      <c r="R94" s="163">
        <f>R95+R167</f>
        <v>2.5223400699999998</v>
      </c>
      <c r="S94" s="67"/>
      <c r="T94" s="164">
        <f>T95+T167</f>
        <v>4.5144699999999993</v>
      </c>
      <c r="AT94" s="23" t="s">
        <v>72</v>
      </c>
      <c r="AU94" s="23" t="s">
        <v>110</v>
      </c>
      <c r="BK94" s="165">
        <f>BK95+BK167</f>
        <v>0</v>
      </c>
    </row>
    <row r="95" spans="2:63" s="11" customFormat="1" ht="37.35" customHeight="1">
      <c r="B95" s="166"/>
      <c r="D95" s="167" t="s">
        <v>72</v>
      </c>
      <c r="E95" s="168" t="s">
        <v>138</v>
      </c>
      <c r="F95" s="168" t="s">
        <v>139</v>
      </c>
      <c r="I95" s="169"/>
      <c r="J95" s="170">
        <f>BK95</f>
        <v>0</v>
      </c>
      <c r="L95" s="166"/>
      <c r="M95" s="171"/>
      <c r="N95" s="172"/>
      <c r="O95" s="172"/>
      <c r="P95" s="173">
        <f>P96+P125+P128+P131+P138+P141+P144+P155+P165</f>
        <v>0</v>
      </c>
      <c r="Q95" s="172"/>
      <c r="R95" s="173">
        <f>R96+R125+R128+R131+R138+R141+R144+R155+R165</f>
        <v>2.5223400699999998</v>
      </c>
      <c r="S95" s="172"/>
      <c r="T95" s="174">
        <f>T96+T125+T128+T131+T138+T141+T144+T155+T165</f>
        <v>4.5144699999999993</v>
      </c>
      <c r="AR95" s="167" t="s">
        <v>80</v>
      </c>
      <c r="AT95" s="175" t="s">
        <v>72</v>
      </c>
      <c r="AU95" s="175" t="s">
        <v>73</v>
      </c>
      <c r="AY95" s="167" t="s">
        <v>140</v>
      </c>
      <c r="BK95" s="176">
        <f>BK96+BK125+BK128+BK131+BK138+BK141+BK144+BK155+BK165</f>
        <v>0</v>
      </c>
    </row>
    <row r="96" spans="2:63" s="11" customFormat="1" ht="19.95" customHeight="1">
      <c r="B96" s="166"/>
      <c r="D96" s="167" t="s">
        <v>72</v>
      </c>
      <c r="E96" s="177" t="s">
        <v>80</v>
      </c>
      <c r="F96" s="177" t="s">
        <v>141</v>
      </c>
      <c r="I96" s="169"/>
      <c r="J96" s="178">
        <f>BK96</f>
        <v>0</v>
      </c>
      <c r="L96" s="166"/>
      <c r="M96" s="171"/>
      <c r="N96" s="172"/>
      <c r="O96" s="172"/>
      <c r="P96" s="173">
        <f>SUM(P97:P124)</f>
        <v>0</v>
      </c>
      <c r="Q96" s="172"/>
      <c r="R96" s="173">
        <f>SUM(R97:R124)</f>
        <v>0</v>
      </c>
      <c r="S96" s="172"/>
      <c r="T96" s="174">
        <f>SUM(T97:T124)</f>
        <v>3.8359999999999999</v>
      </c>
      <c r="AR96" s="167" t="s">
        <v>80</v>
      </c>
      <c r="AT96" s="175" t="s">
        <v>72</v>
      </c>
      <c r="AU96" s="175" t="s">
        <v>80</v>
      </c>
      <c r="AY96" s="167" t="s">
        <v>140</v>
      </c>
      <c r="BK96" s="176">
        <f>SUM(BK97:BK124)</f>
        <v>0</v>
      </c>
    </row>
    <row r="97" spans="2:65" s="1" customFormat="1" ht="51" customHeight="1">
      <c r="B97" s="179"/>
      <c r="C97" s="180" t="s">
        <v>80</v>
      </c>
      <c r="D97" s="180" t="s">
        <v>142</v>
      </c>
      <c r="E97" s="181" t="s">
        <v>393</v>
      </c>
      <c r="F97" s="182" t="s">
        <v>394</v>
      </c>
      <c r="G97" s="183" t="s">
        <v>145</v>
      </c>
      <c r="H97" s="184">
        <v>1.8</v>
      </c>
      <c r="I97" s="185"/>
      <c r="J97" s="186">
        <f>ROUND(I97*H97,2)</f>
        <v>0</v>
      </c>
      <c r="K97" s="182" t="s">
        <v>146</v>
      </c>
      <c r="L97" s="40"/>
      <c r="M97" s="187" t="s">
        <v>5</v>
      </c>
      <c r="N97" s="188" t="s">
        <v>44</v>
      </c>
      <c r="O97" s="41"/>
      <c r="P97" s="189">
        <f>O97*H97</f>
        <v>0</v>
      </c>
      <c r="Q97" s="189">
        <v>0</v>
      </c>
      <c r="R97" s="189">
        <f>Q97*H97</f>
        <v>0</v>
      </c>
      <c r="S97" s="189">
        <v>0.255</v>
      </c>
      <c r="T97" s="190">
        <f>S97*H97</f>
        <v>0.45900000000000002</v>
      </c>
      <c r="AR97" s="23" t="s">
        <v>147</v>
      </c>
      <c r="AT97" s="23" t="s">
        <v>142</v>
      </c>
      <c r="AU97" s="23" t="s">
        <v>82</v>
      </c>
      <c r="AY97" s="23" t="s">
        <v>140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23" t="s">
        <v>80</v>
      </c>
      <c r="BK97" s="191">
        <f>ROUND(I97*H97,2)</f>
        <v>0</v>
      </c>
      <c r="BL97" s="23" t="s">
        <v>147</v>
      </c>
      <c r="BM97" s="23" t="s">
        <v>395</v>
      </c>
    </row>
    <row r="98" spans="2:65" s="12" customFormat="1">
      <c r="B98" s="192"/>
      <c r="D98" s="193" t="s">
        <v>149</v>
      </c>
      <c r="E98" s="194" t="s">
        <v>5</v>
      </c>
      <c r="F98" s="195" t="s">
        <v>396</v>
      </c>
      <c r="H98" s="196">
        <v>1.8</v>
      </c>
      <c r="I98" s="197"/>
      <c r="L98" s="192"/>
      <c r="M98" s="198"/>
      <c r="N98" s="199"/>
      <c r="O98" s="199"/>
      <c r="P98" s="199"/>
      <c r="Q98" s="199"/>
      <c r="R98" s="199"/>
      <c r="S98" s="199"/>
      <c r="T98" s="200"/>
      <c r="AT98" s="194" t="s">
        <v>149</v>
      </c>
      <c r="AU98" s="194" t="s">
        <v>82</v>
      </c>
      <c r="AV98" s="12" t="s">
        <v>82</v>
      </c>
      <c r="AW98" s="12" t="s">
        <v>36</v>
      </c>
      <c r="AX98" s="12" t="s">
        <v>73</v>
      </c>
      <c r="AY98" s="194" t="s">
        <v>140</v>
      </c>
    </row>
    <row r="99" spans="2:65" s="13" customFormat="1">
      <c r="B99" s="201"/>
      <c r="D99" s="193" t="s">
        <v>149</v>
      </c>
      <c r="E99" s="202" t="s">
        <v>5</v>
      </c>
      <c r="F99" s="203" t="s">
        <v>152</v>
      </c>
      <c r="H99" s="204">
        <v>1.8</v>
      </c>
      <c r="I99" s="205"/>
      <c r="L99" s="201"/>
      <c r="M99" s="206"/>
      <c r="N99" s="207"/>
      <c r="O99" s="207"/>
      <c r="P99" s="207"/>
      <c r="Q99" s="207"/>
      <c r="R99" s="207"/>
      <c r="S99" s="207"/>
      <c r="T99" s="208"/>
      <c r="AT99" s="202" t="s">
        <v>149</v>
      </c>
      <c r="AU99" s="202" t="s">
        <v>82</v>
      </c>
      <c r="AV99" s="13" t="s">
        <v>147</v>
      </c>
      <c r="AW99" s="13" t="s">
        <v>36</v>
      </c>
      <c r="AX99" s="13" t="s">
        <v>80</v>
      </c>
      <c r="AY99" s="202" t="s">
        <v>140</v>
      </c>
    </row>
    <row r="100" spans="2:65" s="1" customFormat="1" ht="51" customHeight="1">
      <c r="B100" s="179"/>
      <c r="C100" s="180" t="s">
        <v>82</v>
      </c>
      <c r="D100" s="180" t="s">
        <v>142</v>
      </c>
      <c r="E100" s="181" t="s">
        <v>397</v>
      </c>
      <c r="F100" s="182" t="s">
        <v>398</v>
      </c>
      <c r="G100" s="183" t="s">
        <v>145</v>
      </c>
      <c r="H100" s="184">
        <v>2.5</v>
      </c>
      <c r="I100" s="185"/>
      <c r="J100" s="186">
        <f>ROUND(I100*H100,2)</f>
        <v>0</v>
      </c>
      <c r="K100" s="182" t="s">
        <v>146</v>
      </c>
      <c r="L100" s="40"/>
      <c r="M100" s="187" t="s">
        <v>5</v>
      </c>
      <c r="N100" s="188" t="s">
        <v>44</v>
      </c>
      <c r="O100" s="41"/>
      <c r="P100" s="189">
        <f>O100*H100</f>
        <v>0</v>
      </c>
      <c r="Q100" s="189">
        <v>0</v>
      </c>
      <c r="R100" s="189">
        <f>Q100*H100</f>
        <v>0</v>
      </c>
      <c r="S100" s="189">
        <v>0.22</v>
      </c>
      <c r="T100" s="190">
        <f>S100*H100</f>
        <v>0.55000000000000004</v>
      </c>
      <c r="AR100" s="23" t="s">
        <v>147</v>
      </c>
      <c r="AT100" s="23" t="s">
        <v>142</v>
      </c>
      <c r="AU100" s="23" t="s">
        <v>82</v>
      </c>
      <c r="AY100" s="23" t="s">
        <v>140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23" t="s">
        <v>80</v>
      </c>
      <c r="BK100" s="191">
        <f>ROUND(I100*H100,2)</f>
        <v>0</v>
      </c>
      <c r="BL100" s="23" t="s">
        <v>147</v>
      </c>
      <c r="BM100" s="23" t="s">
        <v>399</v>
      </c>
    </row>
    <row r="101" spans="2:65" s="12" customFormat="1">
      <c r="B101" s="192"/>
      <c r="D101" s="193" t="s">
        <v>149</v>
      </c>
      <c r="E101" s="194" t="s">
        <v>5</v>
      </c>
      <c r="F101" s="195" t="s">
        <v>400</v>
      </c>
      <c r="H101" s="196">
        <v>2.5</v>
      </c>
      <c r="I101" s="197"/>
      <c r="L101" s="192"/>
      <c r="M101" s="198"/>
      <c r="N101" s="199"/>
      <c r="O101" s="199"/>
      <c r="P101" s="199"/>
      <c r="Q101" s="199"/>
      <c r="R101" s="199"/>
      <c r="S101" s="199"/>
      <c r="T101" s="200"/>
      <c r="AT101" s="194" t="s">
        <v>149</v>
      </c>
      <c r="AU101" s="194" t="s">
        <v>82</v>
      </c>
      <c r="AV101" s="12" t="s">
        <v>82</v>
      </c>
      <c r="AW101" s="12" t="s">
        <v>36</v>
      </c>
      <c r="AX101" s="12" t="s">
        <v>80</v>
      </c>
      <c r="AY101" s="194" t="s">
        <v>140</v>
      </c>
    </row>
    <row r="102" spans="2:65" s="1" customFormat="1" ht="51" customHeight="1">
      <c r="B102" s="179"/>
      <c r="C102" s="180" t="s">
        <v>157</v>
      </c>
      <c r="D102" s="180" t="s">
        <v>142</v>
      </c>
      <c r="E102" s="181" t="s">
        <v>153</v>
      </c>
      <c r="F102" s="182" t="s">
        <v>154</v>
      </c>
      <c r="G102" s="183" t="s">
        <v>145</v>
      </c>
      <c r="H102" s="184">
        <v>4.3</v>
      </c>
      <c r="I102" s="185"/>
      <c r="J102" s="186">
        <f>ROUND(I102*H102,2)</f>
        <v>0</v>
      </c>
      <c r="K102" s="182" t="s">
        <v>146</v>
      </c>
      <c r="L102" s="40"/>
      <c r="M102" s="187" t="s">
        <v>5</v>
      </c>
      <c r="N102" s="188" t="s">
        <v>44</v>
      </c>
      <c r="O102" s="41"/>
      <c r="P102" s="189">
        <f>O102*H102</f>
        <v>0</v>
      </c>
      <c r="Q102" s="189">
        <v>0</v>
      </c>
      <c r="R102" s="189">
        <f>Q102*H102</f>
        <v>0</v>
      </c>
      <c r="S102" s="189">
        <v>0.3</v>
      </c>
      <c r="T102" s="190">
        <f>S102*H102</f>
        <v>1.2899999999999998</v>
      </c>
      <c r="AR102" s="23" t="s">
        <v>147</v>
      </c>
      <c r="AT102" s="23" t="s">
        <v>142</v>
      </c>
      <c r="AU102" s="23" t="s">
        <v>82</v>
      </c>
      <c r="AY102" s="23" t="s">
        <v>140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23" t="s">
        <v>80</v>
      </c>
      <c r="BK102" s="191">
        <f>ROUND(I102*H102,2)</f>
        <v>0</v>
      </c>
      <c r="BL102" s="23" t="s">
        <v>147</v>
      </c>
      <c r="BM102" s="23" t="s">
        <v>401</v>
      </c>
    </row>
    <row r="103" spans="2:65" s="12" customFormat="1">
      <c r="B103" s="192"/>
      <c r="D103" s="193" t="s">
        <v>149</v>
      </c>
      <c r="E103" s="194" t="s">
        <v>5</v>
      </c>
      <c r="F103" s="195" t="s">
        <v>402</v>
      </c>
      <c r="H103" s="196">
        <v>4.3</v>
      </c>
      <c r="I103" s="197"/>
      <c r="L103" s="192"/>
      <c r="M103" s="198"/>
      <c r="N103" s="199"/>
      <c r="O103" s="199"/>
      <c r="P103" s="199"/>
      <c r="Q103" s="199"/>
      <c r="R103" s="199"/>
      <c r="S103" s="199"/>
      <c r="T103" s="200"/>
      <c r="AT103" s="194" t="s">
        <v>149</v>
      </c>
      <c r="AU103" s="194" t="s">
        <v>82</v>
      </c>
      <c r="AV103" s="12" t="s">
        <v>82</v>
      </c>
      <c r="AW103" s="12" t="s">
        <v>36</v>
      </c>
      <c r="AX103" s="12" t="s">
        <v>80</v>
      </c>
      <c r="AY103" s="194" t="s">
        <v>140</v>
      </c>
    </row>
    <row r="104" spans="2:65" s="1" customFormat="1" ht="51" customHeight="1">
      <c r="B104" s="179"/>
      <c r="C104" s="180" t="s">
        <v>147</v>
      </c>
      <c r="D104" s="180" t="s">
        <v>142</v>
      </c>
      <c r="E104" s="181" t="s">
        <v>162</v>
      </c>
      <c r="F104" s="182" t="s">
        <v>163</v>
      </c>
      <c r="G104" s="183" t="s">
        <v>145</v>
      </c>
      <c r="H104" s="184">
        <v>4.3</v>
      </c>
      <c r="I104" s="185"/>
      <c r="J104" s="186">
        <f>ROUND(I104*H104,2)</f>
        <v>0</v>
      </c>
      <c r="K104" s="182" t="s">
        <v>146</v>
      </c>
      <c r="L104" s="40"/>
      <c r="M104" s="187" t="s">
        <v>5</v>
      </c>
      <c r="N104" s="188" t="s">
        <v>44</v>
      </c>
      <c r="O104" s="41"/>
      <c r="P104" s="189">
        <f>O104*H104</f>
        <v>0</v>
      </c>
      <c r="Q104" s="189">
        <v>0</v>
      </c>
      <c r="R104" s="189">
        <f>Q104*H104</f>
        <v>0</v>
      </c>
      <c r="S104" s="189">
        <v>0.28999999999999998</v>
      </c>
      <c r="T104" s="190">
        <f>S104*H104</f>
        <v>1.2469999999999999</v>
      </c>
      <c r="AR104" s="23" t="s">
        <v>147</v>
      </c>
      <c r="AT104" s="23" t="s">
        <v>142</v>
      </c>
      <c r="AU104" s="23" t="s">
        <v>82</v>
      </c>
      <c r="AY104" s="23" t="s">
        <v>140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23" t="s">
        <v>80</v>
      </c>
      <c r="BK104" s="191">
        <f>ROUND(I104*H104,2)</f>
        <v>0</v>
      </c>
      <c r="BL104" s="23" t="s">
        <v>147</v>
      </c>
      <c r="BM104" s="23" t="s">
        <v>403</v>
      </c>
    </row>
    <row r="105" spans="2:65" s="12" customFormat="1">
      <c r="B105" s="192"/>
      <c r="D105" s="193" t="s">
        <v>149</v>
      </c>
      <c r="E105" s="194" t="s">
        <v>5</v>
      </c>
      <c r="F105" s="195" t="s">
        <v>404</v>
      </c>
      <c r="H105" s="196">
        <v>4.3</v>
      </c>
      <c r="I105" s="197"/>
      <c r="L105" s="192"/>
      <c r="M105" s="198"/>
      <c r="N105" s="199"/>
      <c r="O105" s="199"/>
      <c r="P105" s="199"/>
      <c r="Q105" s="199"/>
      <c r="R105" s="199"/>
      <c r="S105" s="199"/>
      <c r="T105" s="200"/>
      <c r="AT105" s="194" t="s">
        <v>149</v>
      </c>
      <c r="AU105" s="194" t="s">
        <v>82</v>
      </c>
      <c r="AV105" s="12" t="s">
        <v>82</v>
      </c>
      <c r="AW105" s="12" t="s">
        <v>36</v>
      </c>
      <c r="AX105" s="12" t="s">
        <v>80</v>
      </c>
      <c r="AY105" s="194" t="s">
        <v>140</v>
      </c>
    </row>
    <row r="106" spans="2:65" s="1" customFormat="1" ht="38.25" customHeight="1">
      <c r="B106" s="179"/>
      <c r="C106" s="180" t="s">
        <v>166</v>
      </c>
      <c r="D106" s="180" t="s">
        <v>142</v>
      </c>
      <c r="E106" s="181" t="s">
        <v>177</v>
      </c>
      <c r="F106" s="182" t="s">
        <v>178</v>
      </c>
      <c r="G106" s="183" t="s">
        <v>174</v>
      </c>
      <c r="H106" s="184">
        <v>1</v>
      </c>
      <c r="I106" s="185"/>
      <c r="J106" s="186">
        <f>ROUND(I106*H106,2)</f>
        <v>0</v>
      </c>
      <c r="K106" s="182" t="s">
        <v>146</v>
      </c>
      <c r="L106" s="40"/>
      <c r="M106" s="187" t="s">
        <v>5</v>
      </c>
      <c r="N106" s="188" t="s">
        <v>44</v>
      </c>
      <c r="O106" s="41"/>
      <c r="P106" s="189">
        <f>O106*H106</f>
        <v>0</v>
      </c>
      <c r="Q106" s="189">
        <v>0</v>
      </c>
      <c r="R106" s="189">
        <f>Q106*H106</f>
        <v>0</v>
      </c>
      <c r="S106" s="189">
        <v>0.28999999999999998</v>
      </c>
      <c r="T106" s="190">
        <f>S106*H106</f>
        <v>0.28999999999999998</v>
      </c>
      <c r="AR106" s="23" t="s">
        <v>147</v>
      </c>
      <c r="AT106" s="23" t="s">
        <v>142</v>
      </c>
      <c r="AU106" s="23" t="s">
        <v>82</v>
      </c>
      <c r="AY106" s="23" t="s">
        <v>140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23" t="s">
        <v>80</v>
      </c>
      <c r="BK106" s="191">
        <f>ROUND(I106*H106,2)</f>
        <v>0</v>
      </c>
      <c r="BL106" s="23" t="s">
        <v>147</v>
      </c>
      <c r="BM106" s="23" t="s">
        <v>405</v>
      </c>
    </row>
    <row r="107" spans="2:65" s="1" customFormat="1" ht="25.5" customHeight="1">
      <c r="B107" s="179"/>
      <c r="C107" s="180" t="s">
        <v>171</v>
      </c>
      <c r="D107" s="180" t="s">
        <v>142</v>
      </c>
      <c r="E107" s="181" t="s">
        <v>192</v>
      </c>
      <c r="F107" s="182" t="s">
        <v>193</v>
      </c>
      <c r="G107" s="183" t="s">
        <v>183</v>
      </c>
      <c r="H107" s="184">
        <v>3.0379999999999998</v>
      </c>
      <c r="I107" s="185"/>
      <c r="J107" s="186">
        <f>ROUND(I107*H107,2)</f>
        <v>0</v>
      </c>
      <c r="K107" s="182" t="s">
        <v>146</v>
      </c>
      <c r="L107" s="40"/>
      <c r="M107" s="187" t="s">
        <v>5</v>
      </c>
      <c r="N107" s="188" t="s">
        <v>44</v>
      </c>
      <c r="O107" s="41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AR107" s="23" t="s">
        <v>147</v>
      </c>
      <c r="AT107" s="23" t="s">
        <v>142</v>
      </c>
      <c r="AU107" s="23" t="s">
        <v>82</v>
      </c>
      <c r="AY107" s="23" t="s">
        <v>140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23" t="s">
        <v>80</v>
      </c>
      <c r="BK107" s="191">
        <f>ROUND(I107*H107,2)</f>
        <v>0</v>
      </c>
      <c r="BL107" s="23" t="s">
        <v>147</v>
      </c>
      <c r="BM107" s="23" t="s">
        <v>406</v>
      </c>
    </row>
    <row r="108" spans="2:65" s="12" customFormat="1">
      <c r="B108" s="192"/>
      <c r="D108" s="193" t="s">
        <v>149</v>
      </c>
      <c r="E108" s="194" t="s">
        <v>5</v>
      </c>
      <c r="F108" s="195" t="s">
        <v>407</v>
      </c>
      <c r="H108" s="196">
        <v>3.0379999999999998</v>
      </c>
      <c r="I108" s="197"/>
      <c r="L108" s="192"/>
      <c r="M108" s="198"/>
      <c r="N108" s="199"/>
      <c r="O108" s="199"/>
      <c r="P108" s="199"/>
      <c r="Q108" s="199"/>
      <c r="R108" s="199"/>
      <c r="S108" s="199"/>
      <c r="T108" s="200"/>
      <c r="AT108" s="194" t="s">
        <v>149</v>
      </c>
      <c r="AU108" s="194" t="s">
        <v>82</v>
      </c>
      <c r="AV108" s="12" t="s">
        <v>82</v>
      </c>
      <c r="AW108" s="12" t="s">
        <v>36</v>
      </c>
      <c r="AX108" s="12" t="s">
        <v>80</v>
      </c>
      <c r="AY108" s="194" t="s">
        <v>140</v>
      </c>
    </row>
    <row r="109" spans="2:65" s="1" customFormat="1" ht="38.25" customHeight="1">
      <c r="B109" s="179"/>
      <c r="C109" s="180" t="s">
        <v>176</v>
      </c>
      <c r="D109" s="180" t="s">
        <v>142</v>
      </c>
      <c r="E109" s="181" t="s">
        <v>197</v>
      </c>
      <c r="F109" s="182" t="s">
        <v>198</v>
      </c>
      <c r="G109" s="183" t="s">
        <v>183</v>
      </c>
      <c r="H109" s="184">
        <v>1.5189999999999999</v>
      </c>
      <c r="I109" s="185"/>
      <c r="J109" s="186">
        <f>ROUND(I109*H109,2)</f>
        <v>0</v>
      </c>
      <c r="K109" s="182" t="s">
        <v>146</v>
      </c>
      <c r="L109" s="40"/>
      <c r="M109" s="187" t="s">
        <v>5</v>
      </c>
      <c r="N109" s="188" t="s">
        <v>44</v>
      </c>
      <c r="O109" s="41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AR109" s="23" t="s">
        <v>147</v>
      </c>
      <c r="AT109" s="23" t="s">
        <v>142</v>
      </c>
      <c r="AU109" s="23" t="s">
        <v>82</v>
      </c>
      <c r="AY109" s="23" t="s">
        <v>140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23" t="s">
        <v>80</v>
      </c>
      <c r="BK109" s="191">
        <f>ROUND(I109*H109,2)</f>
        <v>0</v>
      </c>
      <c r="BL109" s="23" t="s">
        <v>147</v>
      </c>
      <c r="BM109" s="23" t="s">
        <v>408</v>
      </c>
    </row>
    <row r="110" spans="2:65" s="12" customFormat="1">
      <c r="B110" s="192"/>
      <c r="D110" s="193" t="s">
        <v>149</v>
      </c>
      <c r="E110" s="194" t="s">
        <v>5</v>
      </c>
      <c r="F110" s="195" t="s">
        <v>409</v>
      </c>
      <c r="H110" s="196">
        <v>1.5189999999999999</v>
      </c>
      <c r="I110" s="197"/>
      <c r="L110" s="192"/>
      <c r="M110" s="198"/>
      <c r="N110" s="199"/>
      <c r="O110" s="199"/>
      <c r="P110" s="199"/>
      <c r="Q110" s="199"/>
      <c r="R110" s="199"/>
      <c r="S110" s="199"/>
      <c r="T110" s="200"/>
      <c r="AT110" s="194" t="s">
        <v>149</v>
      </c>
      <c r="AU110" s="194" t="s">
        <v>82</v>
      </c>
      <c r="AV110" s="12" t="s">
        <v>82</v>
      </c>
      <c r="AW110" s="12" t="s">
        <v>36</v>
      </c>
      <c r="AX110" s="12" t="s">
        <v>80</v>
      </c>
      <c r="AY110" s="194" t="s">
        <v>140</v>
      </c>
    </row>
    <row r="111" spans="2:65" s="1" customFormat="1" ht="25.5" customHeight="1">
      <c r="B111" s="179"/>
      <c r="C111" s="180" t="s">
        <v>180</v>
      </c>
      <c r="D111" s="180" t="s">
        <v>142</v>
      </c>
      <c r="E111" s="181" t="s">
        <v>202</v>
      </c>
      <c r="F111" s="182" t="s">
        <v>203</v>
      </c>
      <c r="G111" s="183" t="s">
        <v>183</v>
      </c>
      <c r="H111" s="184">
        <v>2.8849999999999998</v>
      </c>
      <c r="I111" s="185"/>
      <c r="J111" s="186">
        <f>ROUND(I111*H111,2)</f>
        <v>0</v>
      </c>
      <c r="K111" s="182" t="s">
        <v>146</v>
      </c>
      <c r="L111" s="40"/>
      <c r="M111" s="187" t="s">
        <v>5</v>
      </c>
      <c r="N111" s="188" t="s">
        <v>44</v>
      </c>
      <c r="O111" s="41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AR111" s="23" t="s">
        <v>147</v>
      </c>
      <c r="AT111" s="23" t="s">
        <v>142</v>
      </c>
      <c r="AU111" s="23" t="s">
        <v>82</v>
      </c>
      <c r="AY111" s="23" t="s">
        <v>140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23" t="s">
        <v>80</v>
      </c>
      <c r="BK111" s="191">
        <f>ROUND(I111*H111,2)</f>
        <v>0</v>
      </c>
      <c r="BL111" s="23" t="s">
        <v>147</v>
      </c>
      <c r="BM111" s="23" t="s">
        <v>410</v>
      </c>
    </row>
    <row r="112" spans="2:65" s="12" customFormat="1">
      <c r="B112" s="192"/>
      <c r="D112" s="193" t="s">
        <v>149</v>
      </c>
      <c r="E112" s="194" t="s">
        <v>5</v>
      </c>
      <c r="F112" s="195" t="s">
        <v>411</v>
      </c>
      <c r="H112" s="196">
        <v>2.8849999999999998</v>
      </c>
      <c r="I112" s="197"/>
      <c r="L112" s="192"/>
      <c r="M112" s="198"/>
      <c r="N112" s="199"/>
      <c r="O112" s="199"/>
      <c r="P112" s="199"/>
      <c r="Q112" s="199"/>
      <c r="R112" s="199"/>
      <c r="S112" s="199"/>
      <c r="T112" s="200"/>
      <c r="AT112" s="194" t="s">
        <v>149</v>
      </c>
      <c r="AU112" s="194" t="s">
        <v>82</v>
      </c>
      <c r="AV112" s="12" t="s">
        <v>82</v>
      </c>
      <c r="AW112" s="12" t="s">
        <v>36</v>
      </c>
      <c r="AX112" s="12" t="s">
        <v>80</v>
      </c>
      <c r="AY112" s="194" t="s">
        <v>140</v>
      </c>
    </row>
    <row r="113" spans="2:65" s="1" customFormat="1" ht="38.25" customHeight="1">
      <c r="B113" s="179"/>
      <c r="C113" s="180" t="s">
        <v>186</v>
      </c>
      <c r="D113" s="180" t="s">
        <v>142</v>
      </c>
      <c r="E113" s="181" t="s">
        <v>207</v>
      </c>
      <c r="F113" s="182" t="s">
        <v>208</v>
      </c>
      <c r="G113" s="183" t="s">
        <v>183</v>
      </c>
      <c r="H113" s="184">
        <v>1.4430000000000001</v>
      </c>
      <c r="I113" s="185"/>
      <c r="J113" s="186">
        <f>ROUND(I113*H113,2)</f>
        <v>0</v>
      </c>
      <c r="K113" s="182" t="s">
        <v>146</v>
      </c>
      <c r="L113" s="40"/>
      <c r="M113" s="187" t="s">
        <v>5</v>
      </c>
      <c r="N113" s="188" t="s">
        <v>44</v>
      </c>
      <c r="O113" s="41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AR113" s="23" t="s">
        <v>147</v>
      </c>
      <c r="AT113" s="23" t="s">
        <v>142</v>
      </c>
      <c r="AU113" s="23" t="s">
        <v>82</v>
      </c>
      <c r="AY113" s="23" t="s">
        <v>140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23" t="s">
        <v>80</v>
      </c>
      <c r="BK113" s="191">
        <f>ROUND(I113*H113,2)</f>
        <v>0</v>
      </c>
      <c r="BL113" s="23" t="s">
        <v>147</v>
      </c>
      <c r="BM113" s="23" t="s">
        <v>412</v>
      </c>
    </row>
    <row r="114" spans="2:65" s="12" customFormat="1">
      <c r="B114" s="192"/>
      <c r="D114" s="193" t="s">
        <v>149</v>
      </c>
      <c r="E114" s="194" t="s">
        <v>5</v>
      </c>
      <c r="F114" s="195" t="s">
        <v>413</v>
      </c>
      <c r="H114" s="196">
        <v>1.4430000000000001</v>
      </c>
      <c r="I114" s="197"/>
      <c r="L114" s="192"/>
      <c r="M114" s="198"/>
      <c r="N114" s="199"/>
      <c r="O114" s="199"/>
      <c r="P114" s="199"/>
      <c r="Q114" s="199"/>
      <c r="R114" s="199"/>
      <c r="S114" s="199"/>
      <c r="T114" s="200"/>
      <c r="AT114" s="194" t="s">
        <v>149</v>
      </c>
      <c r="AU114" s="194" t="s">
        <v>82</v>
      </c>
      <c r="AV114" s="12" t="s">
        <v>82</v>
      </c>
      <c r="AW114" s="12" t="s">
        <v>36</v>
      </c>
      <c r="AX114" s="12" t="s">
        <v>80</v>
      </c>
      <c r="AY114" s="194" t="s">
        <v>140</v>
      </c>
    </row>
    <row r="115" spans="2:65" s="1" customFormat="1" ht="38.25" customHeight="1">
      <c r="B115" s="179"/>
      <c r="C115" s="180" t="s">
        <v>191</v>
      </c>
      <c r="D115" s="180" t="s">
        <v>142</v>
      </c>
      <c r="E115" s="181" t="s">
        <v>212</v>
      </c>
      <c r="F115" s="182" t="s">
        <v>213</v>
      </c>
      <c r="G115" s="183" t="s">
        <v>183</v>
      </c>
      <c r="H115" s="184">
        <v>2.2869999999999999</v>
      </c>
      <c r="I115" s="185"/>
      <c r="J115" s="186">
        <f>ROUND(I115*H115,2)</f>
        <v>0</v>
      </c>
      <c r="K115" s="182" t="s">
        <v>214</v>
      </c>
      <c r="L115" s="40"/>
      <c r="M115" s="187" t="s">
        <v>5</v>
      </c>
      <c r="N115" s="188" t="s">
        <v>44</v>
      </c>
      <c r="O115" s="41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AR115" s="23" t="s">
        <v>147</v>
      </c>
      <c r="AT115" s="23" t="s">
        <v>142</v>
      </c>
      <c r="AU115" s="23" t="s">
        <v>82</v>
      </c>
      <c r="AY115" s="23" t="s">
        <v>140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23" t="s">
        <v>80</v>
      </c>
      <c r="BK115" s="191">
        <f>ROUND(I115*H115,2)</f>
        <v>0</v>
      </c>
      <c r="BL115" s="23" t="s">
        <v>147</v>
      </c>
      <c r="BM115" s="23" t="s">
        <v>414</v>
      </c>
    </row>
    <row r="116" spans="2:65" s="12" customFormat="1">
      <c r="B116" s="192"/>
      <c r="D116" s="193" t="s">
        <v>149</v>
      </c>
      <c r="E116" s="194" t="s">
        <v>5</v>
      </c>
      <c r="F116" s="195" t="s">
        <v>415</v>
      </c>
      <c r="H116" s="196">
        <v>2.2869999999999999</v>
      </c>
      <c r="I116" s="197"/>
      <c r="L116" s="192"/>
      <c r="M116" s="198"/>
      <c r="N116" s="199"/>
      <c r="O116" s="199"/>
      <c r="P116" s="199"/>
      <c r="Q116" s="199"/>
      <c r="R116" s="199"/>
      <c r="S116" s="199"/>
      <c r="T116" s="200"/>
      <c r="AT116" s="194" t="s">
        <v>149</v>
      </c>
      <c r="AU116" s="194" t="s">
        <v>82</v>
      </c>
      <c r="AV116" s="12" t="s">
        <v>82</v>
      </c>
      <c r="AW116" s="12" t="s">
        <v>36</v>
      </c>
      <c r="AX116" s="12" t="s">
        <v>80</v>
      </c>
      <c r="AY116" s="194" t="s">
        <v>140</v>
      </c>
    </row>
    <row r="117" spans="2:65" s="1" customFormat="1" ht="16.5" customHeight="1">
      <c r="B117" s="179"/>
      <c r="C117" s="180" t="s">
        <v>196</v>
      </c>
      <c r="D117" s="180" t="s">
        <v>142</v>
      </c>
      <c r="E117" s="181" t="s">
        <v>217</v>
      </c>
      <c r="F117" s="182" t="s">
        <v>218</v>
      </c>
      <c r="G117" s="183" t="s">
        <v>183</v>
      </c>
      <c r="H117" s="184">
        <v>2.2869999999999999</v>
      </c>
      <c r="I117" s="185"/>
      <c r="J117" s="186">
        <f>ROUND(I117*H117,2)</f>
        <v>0</v>
      </c>
      <c r="K117" s="182" t="s">
        <v>214</v>
      </c>
      <c r="L117" s="40"/>
      <c r="M117" s="187" t="s">
        <v>5</v>
      </c>
      <c r="N117" s="188" t="s">
        <v>44</v>
      </c>
      <c r="O117" s="41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AR117" s="23" t="s">
        <v>147</v>
      </c>
      <c r="AT117" s="23" t="s">
        <v>142</v>
      </c>
      <c r="AU117" s="23" t="s">
        <v>82</v>
      </c>
      <c r="AY117" s="23" t="s">
        <v>140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23" t="s">
        <v>80</v>
      </c>
      <c r="BK117" s="191">
        <f>ROUND(I117*H117,2)</f>
        <v>0</v>
      </c>
      <c r="BL117" s="23" t="s">
        <v>147</v>
      </c>
      <c r="BM117" s="23" t="s">
        <v>416</v>
      </c>
    </row>
    <row r="118" spans="2:65" s="12" customFormat="1">
      <c r="B118" s="192"/>
      <c r="D118" s="193" t="s">
        <v>149</v>
      </c>
      <c r="E118" s="194" t="s">
        <v>5</v>
      </c>
      <c r="F118" s="195" t="s">
        <v>417</v>
      </c>
      <c r="H118" s="196">
        <v>2.2869999999999999</v>
      </c>
      <c r="I118" s="197"/>
      <c r="L118" s="192"/>
      <c r="M118" s="198"/>
      <c r="N118" s="199"/>
      <c r="O118" s="199"/>
      <c r="P118" s="199"/>
      <c r="Q118" s="199"/>
      <c r="R118" s="199"/>
      <c r="S118" s="199"/>
      <c r="T118" s="200"/>
      <c r="AT118" s="194" t="s">
        <v>149</v>
      </c>
      <c r="AU118" s="194" t="s">
        <v>82</v>
      </c>
      <c r="AV118" s="12" t="s">
        <v>82</v>
      </c>
      <c r="AW118" s="12" t="s">
        <v>36</v>
      </c>
      <c r="AX118" s="12" t="s">
        <v>80</v>
      </c>
      <c r="AY118" s="194" t="s">
        <v>140</v>
      </c>
    </row>
    <row r="119" spans="2:65" s="1" customFormat="1" ht="16.5" customHeight="1">
      <c r="B119" s="179"/>
      <c r="C119" s="180" t="s">
        <v>201</v>
      </c>
      <c r="D119" s="180" t="s">
        <v>142</v>
      </c>
      <c r="E119" s="181" t="s">
        <v>222</v>
      </c>
      <c r="F119" s="182" t="s">
        <v>223</v>
      </c>
      <c r="G119" s="183" t="s">
        <v>224</v>
      </c>
      <c r="H119" s="184">
        <v>4.3449999999999998</v>
      </c>
      <c r="I119" s="185"/>
      <c r="J119" s="186">
        <f>ROUND(I119*H119,2)</f>
        <v>0</v>
      </c>
      <c r="K119" s="182" t="s">
        <v>214</v>
      </c>
      <c r="L119" s="40"/>
      <c r="M119" s="187" t="s">
        <v>5</v>
      </c>
      <c r="N119" s="188" t="s">
        <v>44</v>
      </c>
      <c r="O119" s="41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AR119" s="23" t="s">
        <v>147</v>
      </c>
      <c r="AT119" s="23" t="s">
        <v>142</v>
      </c>
      <c r="AU119" s="23" t="s">
        <v>82</v>
      </c>
      <c r="AY119" s="23" t="s">
        <v>140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23" t="s">
        <v>80</v>
      </c>
      <c r="BK119" s="191">
        <f>ROUND(I119*H119,2)</f>
        <v>0</v>
      </c>
      <c r="BL119" s="23" t="s">
        <v>147</v>
      </c>
      <c r="BM119" s="23" t="s">
        <v>418</v>
      </c>
    </row>
    <row r="120" spans="2:65" s="12" customFormat="1">
      <c r="B120" s="192"/>
      <c r="D120" s="193" t="s">
        <v>149</v>
      </c>
      <c r="E120" s="194" t="s">
        <v>5</v>
      </c>
      <c r="F120" s="195" t="s">
        <v>419</v>
      </c>
      <c r="H120" s="196">
        <v>4.3449999999999998</v>
      </c>
      <c r="I120" s="197"/>
      <c r="L120" s="192"/>
      <c r="M120" s="198"/>
      <c r="N120" s="199"/>
      <c r="O120" s="199"/>
      <c r="P120" s="199"/>
      <c r="Q120" s="199"/>
      <c r="R120" s="199"/>
      <c r="S120" s="199"/>
      <c r="T120" s="200"/>
      <c r="AT120" s="194" t="s">
        <v>149</v>
      </c>
      <c r="AU120" s="194" t="s">
        <v>82</v>
      </c>
      <c r="AV120" s="12" t="s">
        <v>82</v>
      </c>
      <c r="AW120" s="12" t="s">
        <v>36</v>
      </c>
      <c r="AX120" s="12" t="s">
        <v>80</v>
      </c>
      <c r="AY120" s="194" t="s">
        <v>140</v>
      </c>
    </row>
    <row r="121" spans="2:65" s="1" customFormat="1" ht="38.25" customHeight="1">
      <c r="B121" s="179"/>
      <c r="C121" s="180" t="s">
        <v>206</v>
      </c>
      <c r="D121" s="180" t="s">
        <v>142</v>
      </c>
      <c r="E121" s="181" t="s">
        <v>228</v>
      </c>
      <c r="F121" s="182" t="s">
        <v>229</v>
      </c>
      <c r="G121" s="183" t="s">
        <v>183</v>
      </c>
      <c r="H121" s="184">
        <v>3.6360000000000001</v>
      </c>
      <c r="I121" s="185"/>
      <c r="J121" s="186">
        <f>ROUND(I121*H121,2)</f>
        <v>0</v>
      </c>
      <c r="K121" s="182" t="s">
        <v>146</v>
      </c>
      <c r="L121" s="40"/>
      <c r="M121" s="187" t="s">
        <v>5</v>
      </c>
      <c r="N121" s="188" t="s">
        <v>44</v>
      </c>
      <c r="O121" s="41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AR121" s="23" t="s">
        <v>147</v>
      </c>
      <c r="AT121" s="23" t="s">
        <v>142</v>
      </c>
      <c r="AU121" s="23" t="s">
        <v>82</v>
      </c>
      <c r="AY121" s="23" t="s">
        <v>140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23" t="s">
        <v>80</v>
      </c>
      <c r="BK121" s="191">
        <f>ROUND(I121*H121,2)</f>
        <v>0</v>
      </c>
      <c r="BL121" s="23" t="s">
        <v>147</v>
      </c>
      <c r="BM121" s="23" t="s">
        <v>420</v>
      </c>
    </row>
    <row r="122" spans="2:65" s="12" customFormat="1">
      <c r="B122" s="192"/>
      <c r="D122" s="193" t="s">
        <v>149</v>
      </c>
      <c r="E122" s="194" t="s">
        <v>5</v>
      </c>
      <c r="F122" s="195" t="s">
        <v>421</v>
      </c>
      <c r="H122" s="196">
        <v>1.9</v>
      </c>
      <c r="I122" s="197"/>
      <c r="L122" s="192"/>
      <c r="M122" s="198"/>
      <c r="N122" s="199"/>
      <c r="O122" s="199"/>
      <c r="P122" s="199"/>
      <c r="Q122" s="199"/>
      <c r="R122" s="199"/>
      <c r="S122" s="199"/>
      <c r="T122" s="200"/>
      <c r="AT122" s="194" t="s">
        <v>149</v>
      </c>
      <c r="AU122" s="194" t="s">
        <v>82</v>
      </c>
      <c r="AV122" s="12" t="s">
        <v>82</v>
      </c>
      <c r="AW122" s="12" t="s">
        <v>36</v>
      </c>
      <c r="AX122" s="12" t="s">
        <v>73</v>
      </c>
      <c r="AY122" s="194" t="s">
        <v>140</v>
      </c>
    </row>
    <row r="123" spans="2:65" s="12" customFormat="1">
      <c r="B123" s="192"/>
      <c r="D123" s="193" t="s">
        <v>149</v>
      </c>
      <c r="E123" s="194" t="s">
        <v>5</v>
      </c>
      <c r="F123" s="195" t="s">
        <v>422</v>
      </c>
      <c r="H123" s="196">
        <v>1.736</v>
      </c>
      <c r="I123" s="197"/>
      <c r="L123" s="192"/>
      <c r="M123" s="198"/>
      <c r="N123" s="199"/>
      <c r="O123" s="199"/>
      <c r="P123" s="199"/>
      <c r="Q123" s="199"/>
      <c r="R123" s="199"/>
      <c r="S123" s="199"/>
      <c r="T123" s="200"/>
      <c r="AT123" s="194" t="s">
        <v>149</v>
      </c>
      <c r="AU123" s="194" t="s">
        <v>82</v>
      </c>
      <c r="AV123" s="12" t="s">
        <v>82</v>
      </c>
      <c r="AW123" s="12" t="s">
        <v>36</v>
      </c>
      <c r="AX123" s="12" t="s">
        <v>73</v>
      </c>
      <c r="AY123" s="194" t="s">
        <v>140</v>
      </c>
    </row>
    <row r="124" spans="2:65" s="13" customFormat="1">
      <c r="B124" s="201"/>
      <c r="D124" s="193" t="s">
        <v>149</v>
      </c>
      <c r="E124" s="202" t="s">
        <v>5</v>
      </c>
      <c r="F124" s="203" t="s">
        <v>152</v>
      </c>
      <c r="H124" s="204">
        <v>3.6360000000000001</v>
      </c>
      <c r="I124" s="205"/>
      <c r="L124" s="201"/>
      <c r="M124" s="206"/>
      <c r="N124" s="207"/>
      <c r="O124" s="207"/>
      <c r="P124" s="207"/>
      <c r="Q124" s="207"/>
      <c r="R124" s="207"/>
      <c r="S124" s="207"/>
      <c r="T124" s="208"/>
      <c r="AT124" s="202" t="s">
        <v>149</v>
      </c>
      <c r="AU124" s="202" t="s">
        <v>82</v>
      </c>
      <c r="AV124" s="13" t="s">
        <v>147</v>
      </c>
      <c r="AW124" s="13" t="s">
        <v>36</v>
      </c>
      <c r="AX124" s="13" t="s">
        <v>80</v>
      </c>
      <c r="AY124" s="202" t="s">
        <v>140</v>
      </c>
    </row>
    <row r="125" spans="2:65" s="11" customFormat="1" ht="29.85" customHeight="1">
      <c r="B125" s="166"/>
      <c r="D125" s="167" t="s">
        <v>72</v>
      </c>
      <c r="E125" s="177" t="s">
        <v>157</v>
      </c>
      <c r="F125" s="177" t="s">
        <v>239</v>
      </c>
      <c r="I125" s="169"/>
      <c r="J125" s="178">
        <f>BK125</f>
        <v>0</v>
      </c>
      <c r="L125" s="166"/>
      <c r="M125" s="171"/>
      <c r="N125" s="172"/>
      <c r="O125" s="172"/>
      <c r="P125" s="173">
        <f>SUM(P126:P127)</f>
        <v>0</v>
      </c>
      <c r="Q125" s="172"/>
      <c r="R125" s="173">
        <f>SUM(R126:R127)</f>
        <v>9.4500000000000001E-3</v>
      </c>
      <c r="S125" s="172"/>
      <c r="T125" s="174">
        <f>SUM(T126:T127)</f>
        <v>0</v>
      </c>
      <c r="AR125" s="167" t="s">
        <v>80</v>
      </c>
      <c r="AT125" s="175" t="s">
        <v>72</v>
      </c>
      <c r="AU125" s="175" t="s">
        <v>80</v>
      </c>
      <c r="AY125" s="167" t="s">
        <v>140</v>
      </c>
      <c r="BK125" s="176">
        <f>SUM(BK126:BK127)</f>
        <v>0</v>
      </c>
    </row>
    <row r="126" spans="2:65" s="1" customFormat="1" ht="16.5" customHeight="1">
      <c r="B126" s="179"/>
      <c r="C126" s="180" t="s">
        <v>211</v>
      </c>
      <c r="D126" s="180" t="s">
        <v>142</v>
      </c>
      <c r="E126" s="181" t="s">
        <v>241</v>
      </c>
      <c r="F126" s="182" t="s">
        <v>242</v>
      </c>
      <c r="G126" s="183" t="s">
        <v>174</v>
      </c>
      <c r="H126" s="184">
        <v>21</v>
      </c>
      <c r="I126" s="185"/>
      <c r="J126" s="186">
        <f>ROUND(I126*H126,2)</f>
        <v>0</v>
      </c>
      <c r="K126" s="182" t="s">
        <v>146</v>
      </c>
      <c r="L126" s="40"/>
      <c r="M126" s="187" t="s">
        <v>5</v>
      </c>
      <c r="N126" s="188" t="s">
        <v>44</v>
      </c>
      <c r="O126" s="41"/>
      <c r="P126" s="189">
        <f>O126*H126</f>
        <v>0</v>
      </c>
      <c r="Q126" s="189">
        <v>4.4999999999999999E-4</v>
      </c>
      <c r="R126" s="189">
        <f>Q126*H126</f>
        <v>9.4500000000000001E-3</v>
      </c>
      <c r="S126" s="189">
        <v>0</v>
      </c>
      <c r="T126" s="190">
        <f>S126*H126</f>
        <v>0</v>
      </c>
      <c r="AR126" s="23" t="s">
        <v>147</v>
      </c>
      <c r="AT126" s="23" t="s">
        <v>142</v>
      </c>
      <c r="AU126" s="23" t="s">
        <v>82</v>
      </c>
      <c r="AY126" s="23" t="s">
        <v>140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23" t="s">
        <v>80</v>
      </c>
      <c r="BK126" s="191">
        <f>ROUND(I126*H126,2)</f>
        <v>0</v>
      </c>
      <c r="BL126" s="23" t="s">
        <v>147</v>
      </c>
      <c r="BM126" s="23" t="s">
        <v>423</v>
      </c>
    </row>
    <row r="127" spans="2:65" s="12" customFormat="1">
      <c r="B127" s="192"/>
      <c r="D127" s="193" t="s">
        <v>149</v>
      </c>
      <c r="E127" s="194" t="s">
        <v>5</v>
      </c>
      <c r="F127" s="195" t="s">
        <v>424</v>
      </c>
      <c r="H127" s="196">
        <v>21</v>
      </c>
      <c r="I127" s="197"/>
      <c r="L127" s="192"/>
      <c r="M127" s="198"/>
      <c r="N127" s="199"/>
      <c r="O127" s="199"/>
      <c r="P127" s="199"/>
      <c r="Q127" s="199"/>
      <c r="R127" s="199"/>
      <c r="S127" s="199"/>
      <c r="T127" s="200"/>
      <c r="AT127" s="194" t="s">
        <v>149</v>
      </c>
      <c r="AU127" s="194" t="s">
        <v>82</v>
      </c>
      <c r="AV127" s="12" t="s">
        <v>82</v>
      </c>
      <c r="AW127" s="12" t="s">
        <v>36</v>
      </c>
      <c r="AX127" s="12" t="s">
        <v>80</v>
      </c>
      <c r="AY127" s="194" t="s">
        <v>140</v>
      </c>
    </row>
    <row r="128" spans="2:65" s="11" customFormat="1" ht="29.85" customHeight="1">
      <c r="B128" s="166"/>
      <c r="D128" s="167" t="s">
        <v>72</v>
      </c>
      <c r="E128" s="177" t="s">
        <v>147</v>
      </c>
      <c r="F128" s="177" t="s">
        <v>245</v>
      </c>
      <c r="I128" s="169"/>
      <c r="J128" s="178">
        <f>BK128</f>
        <v>0</v>
      </c>
      <c r="L128" s="166"/>
      <c r="M128" s="171"/>
      <c r="N128" s="172"/>
      <c r="O128" s="172"/>
      <c r="P128" s="173">
        <f>SUM(P129:P130)</f>
        <v>0</v>
      </c>
      <c r="Q128" s="172"/>
      <c r="R128" s="173">
        <f>SUM(R129:R130)</f>
        <v>0</v>
      </c>
      <c r="S128" s="172"/>
      <c r="T128" s="174">
        <f>SUM(T129:T130)</f>
        <v>0</v>
      </c>
      <c r="AR128" s="167" t="s">
        <v>80</v>
      </c>
      <c r="AT128" s="175" t="s">
        <v>72</v>
      </c>
      <c r="AU128" s="175" t="s">
        <v>80</v>
      </c>
      <c r="AY128" s="167" t="s">
        <v>140</v>
      </c>
      <c r="BK128" s="176">
        <f>SUM(BK129:BK130)</f>
        <v>0</v>
      </c>
    </row>
    <row r="129" spans="2:65" s="1" customFormat="1" ht="25.5" customHeight="1">
      <c r="B129" s="179"/>
      <c r="C129" s="180" t="s">
        <v>11</v>
      </c>
      <c r="D129" s="180" t="s">
        <v>142</v>
      </c>
      <c r="E129" s="181" t="s">
        <v>247</v>
      </c>
      <c r="F129" s="182" t="s">
        <v>248</v>
      </c>
      <c r="G129" s="183" t="s">
        <v>183</v>
      </c>
      <c r="H129" s="184">
        <v>2.5920000000000001</v>
      </c>
      <c r="I129" s="185"/>
      <c r="J129" s="186">
        <f>ROUND(I129*H129,2)</f>
        <v>0</v>
      </c>
      <c r="K129" s="182" t="s">
        <v>146</v>
      </c>
      <c r="L129" s="40"/>
      <c r="M129" s="187" t="s">
        <v>5</v>
      </c>
      <c r="N129" s="188" t="s">
        <v>44</v>
      </c>
      <c r="O129" s="41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AR129" s="23" t="s">
        <v>147</v>
      </c>
      <c r="AT129" s="23" t="s">
        <v>142</v>
      </c>
      <c r="AU129" s="23" t="s">
        <v>82</v>
      </c>
      <c r="AY129" s="23" t="s">
        <v>140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23" t="s">
        <v>80</v>
      </c>
      <c r="BK129" s="191">
        <f>ROUND(I129*H129,2)</f>
        <v>0</v>
      </c>
      <c r="BL129" s="23" t="s">
        <v>147</v>
      </c>
      <c r="BM129" s="23" t="s">
        <v>425</v>
      </c>
    </row>
    <row r="130" spans="2:65" s="12" customFormat="1">
      <c r="B130" s="192"/>
      <c r="D130" s="193" t="s">
        <v>149</v>
      </c>
      <c r="E130" s="194" t="s">
        <v>5</v>
      </c>
      <c r="F130" s="195" t="s">
        <v>426</v>
      </c>
      <c r="H130" s="196">
        <v>2.5920000000000001</v>
      </c>
      <c r="I130" s="197"/>
      <c r="L130" s="192"/>
      <c r="M130" s="198"/>
      <c r="N130" s="199"/>
      <c r="O130" s="199"/>
      <c r="P130" s="199"/>
      <c r="Q130" s="199"/>
      <c r="R130" s="199"/>
      <c r="S130" s="199"/>
      <c r="T130" s="200"/>
      <c r="AT130" s="194" t="s">
        <v>149</v>
      </c>
      <c r="AU130" s="194" t="s">
        <v>82</v>
      </c>
      <c r="AV130" s="12" t="s">
        <v>82</v>
      </c>
      <c r="AW130" s="12" t="s">
        <v>36</v>
      </c>
      <c r="AX130" s="12" t="s">
        <v>80</v>
      </c>
      <c r="AY130" s="194" t="s">
        <v>140</v>
      </c>
    </row>
    <row r="131" spans="2:65" s="11" customFormat="1" ht="29.85" customHeight="1">
      <c r="B131" s="166"/>
      <c r="D131" s="167" t="s">
        <v>72</v>
      </c>
      <c r="E131" s="177" t="s">
        <v>166</v>
      </c>
      <c r="F131" s="177" t="s">
        <v>251</v>
      </c>
      <c r="I131" s="169"/>
      <c r="J131" s="178">
        <f>BK131</f>
        <v>0</v>
      </c>
      <c r="L131" s="166"/>
      <c r="M131" s="171"/>
      <c r="N131" s="172"/>
      <c r="O131" s="172"/>
      <c r="P131" s="173">
        <f>SUM(P132:P137)</f>
        <v>0</v>
      </c>
      <c r="Q131" s="172"/>
      <c r="R131" s="173">
        <f>SUM(R132:R137)</f>
        <v>1.9929400000000002</v>
      </c>
      <c r="S131" s="172"/>
      <c r="T131" s="174">
        <f>SUM(T132:T137)</f>
        <v>0</v>
      </c>
      <c r="AR131" s="167" t="s">
        <v>80</v>
      </c>
      <c r="AT131" s="175" t="s">
        <v>72</v>
      </c>
      <c r="AU131" s="175" t="s">
        <v>80</v>
      </c>
      <c r="AY131" s="167" t="s">
        <v>140</v>
      </c>
      <c r="BK131" s="176">
        <f>SUM(BK132:BK137)</f>
        <v>0</v>
      </c>
    </row>
    <row r="132" spans="2:65" s="1" customFormat="1" ht="25.5" customHeight="1">
      <c r="B132" s="179"/>
      <c r="C132" s="180" t="s">
        <v>221</v>
      </c>
      <c r="D132" s="180" t="s">
        <v>142</v>
      </c>
      <c r="E132" s="181" t="s">
        <v>252</v>
      </c>
      <c r="F132" s="182" t="s">
        <v>253</v>
      </c>
      <c r="G132" s="183" t="s">
        <v>145</v>
      </c>
      <c r="H132" s="184">
        <v>5.5</v>
      </c>
      <c r="I132" s="185"/>
      <c r="J132" s="186">
        <f>ROUND(I132*H132,2)</f>
        <v>0</v>
      </c>
      <c r="K132" s="182" t="s">
        <v>146</v>
      </c>
      <c r="L132" s="40"/>
      <c r="M132" s="187" t="s">
        <v>5</v>
      </c>
      <c r="N132" s="188" t="s">
        <v>44</v>
      </c>
      <c r="O132" s="41"/>
      <c r="P132" s="189">
        <f>O132*H132</f>
        <v>0</v>
      </c>
      <c r="Q132" s="189">
        <v>0.14688000000000001</v>
      </c>
      <c r="R132" s="189">
        <f>Q132*H132</f>
        <v>0.80784000000000011</v>
      </c>
      <c r="S132" s="189">
        <v>0</v>
      </c>
      <c r="T132" s="190">
        <f>S132*H132</f>
        <v>0</v>
      </c>
      <c r="AR132" s="23" t="s">
        <v>147</v>
      </c>
      <c r="AT132" s="23" t="s">
        <v>142</v>
      </c>
      <c r="AU132" s="23" t="s">
        <v>82</v>
      </c>
      <c r="AY132" s="23" t="s">
        <v>140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23" t="s">
        <v>80</v>
      </c>
      <c r="BK132" s="191">
        <f>ROUND(I132*H132,2)</f>
        <v>0</v>
      </c>
      <c r="BL132" s="23" t="s">
        <v>147</v>
      </c>
      <c r="BM132" s="23" t="s">
        <v>427</v>
      </c>
    </row>
    <row r="133" spans="2:65" s="12" customFormat="1">
      <c r="B133" s="192"/>
      <c r="D133" s="193" t="s">
        <v>149</v>
      </c>
      <c r="E133" s="194" t="s">
        <v>5</v>
      </c>
      <c r="F133" s="195" t="s">
        <v>428</v>
      </c>
      <c r="H133" s="196">
        <v>5.5</v>
      </c>
      <c r="I133" s="197"/>
      <c r="L133" s="192"/>
      <c r="M133" s="198"/>
      <c r="N133" s="199"/>
      <c r="O133" s="199"/>
      <c r="P133" s="199"/>
      <c r="Q133" s="199"/>
      <c r="R133" s="199"/>
      <c r="S133" s="199"/>
      <c r="T133" s="200"/>
      <c r="AT133" s="194" t="s">
        <v>149</v>
      </c>
      <c r="AU133" s="194" t="s">
        <v>82</v>
      </c>
      <c r="AV133" s="12" t="s">
        <v>82</v>
      </c>
      <c r="AW133" s="12" t="s">
        <v>36</v>
      </c>
      <c r="AX133" s="12" t="s">
        <v>80</v>
      </c>
      <c r="AY133" s="194" t="s">
        <v>140</v>
      </c>
    </row>
    <row r="134" spans="2:65" s="1" customFormat="1" ht="25.5" customHeight="1">
      <c r="B134" s="179"/>
      <c r="C134" s="180" t="s">
        <v>227</v>
      </c>
      <c r="D134" s="180" t="s">
        <v>142</v>
      </c>
      <c r="E134" s="181" t="s">
        <v>429</v>
      </c>
      <c r="F134" s="182" t="s">
        <v>430</v>
      </c>
      <c r="G134" s="183" t="s">
        <v>145</v>
      </c>
      <c r="H134" s="184">
        <v>3</v>
      </c>
      <c r="I134" s="185"/>
      <c r="J134" s="186">
        <f>ROUND(I134*H134,2)</f>
        <v>0</v>
      </c>
      <c r="K134" s="182" t="s">
        <v>146</v>
      </c>
      <c r="L134" s="40"/>
      <c r="M134" s="187" t="s">
        <v>5</v>
      </c>
      <c r="N134" s="188" t="s">
        <v>44</v>
      </c>
      <c r="O134" s="41"/>
      <c r="P134" s="189">
        <f>O134*H134</f>
        <v>0</v>
      </c>
      <c r="Q134" s="189">
        <v>0.38769999999999999</v>
      </c>
      <c r="R134" s="189">
        <f>Q134*H134</f>
        <v>1.1631</v>
      </c>
      <c r="S134" s="189">
        <v>0</v>
      </c>
      <c r="T134" s="190">
        <f>S134*H134</f>
        <v>0</v>
      </c>
      <c r="AR134" s="23" t="s">
        <v>147</v>
      </c>
      <c r="AT134" s="23" t="s">
        <v>142</v>
      </c>
      <c r="AU134" s="23" t="s">
        <v>82</v>
      </c>
      <c r="AY134" s="23" t="s">
        <v>140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23" t="s">
        <v>80</v>
      </c>
      <c r="BK134" s="191">
        <f>ROUND(I134*H134,2)</f>
        <v>0</v>
      </c>
      <c r="BL134" s="23" t="s">
        <v>147</v>
      </c>
      <c r="BM134" s="23" t="s">
        <v>431</v>
      </c>
    </row>
    <row r="135" spans="2:65" s="12" customFormat="1">
      <c r="B135" s="192"/>
      <c r="D135" s="193" t="s">
        <v>149</v>
      </c>
      <c r="E135" s="194" t="s">
        <v>5</v>
      </c>
      <c r="F135" s="195" t="s">
        <v>157</v>
      </c>
      <c r="H135" s="196">
        <v>3</v>
      </c>
      <c r="I135" s="197"/>
      <c r="L135" s="192"/>
      <c r="M135" s="198"/>
      <c r="N135" s="199"/>
      <c r="O135" s="199"/>
      <c r="P135" s="199"/>
      <c r="Q135" s="199"/>
      <c r="R135" s="199"/>
      <c r="S135" s="199"/>
      <c r="T135" s="200"/>
      <c r="AT135" s="194" t="s">
        <v>149</v>
      </c>
      <c r="AU135" s="194" t="s">
        <v>82</v>
      </c>
      <c r="AV135" s="12" t="s">
        <v>82</v>
      </c>
      <c r="AW135" s="12" t="s">
        <v>36</v>
      </c>
      <c r="AX135" s="12" t="s">
        <v>80</v>
      </c>
      <c r="AY135" s="194" t="s">
        <v>140</v>
      </c>
    </row>
    <row r="136" spans="2:65" s="1" customFormat="1" ht="38.25" customHeight="1">
      <c r="B136" s="179"/>
      <c r="C136" s="180" t="s">
        <v>234</v>
      </c>
      <c r="D136" s="180" t="s">
        <v>142</v>
      </c>
      <c r="E136" s="181" t="s">
        <v>262</v>
      </c>
      <c r="F136" s="182" t="s">
        <v>263</v>
      </c>
      <c r="G136" s="183" t="s">
        <v>145</v>
      </c>
      <c r="H136" s="184">
        <v>2.5</v>
      </c>
      <c r="I136" s="185"/>
      <c r="J136" s="186">
        <f>ROUND(I136*H136,2)</f>
        <v>0</v>
      </c>
      <c r="K136" s="182" t="s">
        <v>146</v>
      </c>
      <c r="L136" s="40"/>
      <c r="M136" s="187" t="s">
        <v>5</v>
      </c>
      <c r="N136" s="188" t="s">
        <v>44</v>
      </c>
      <c r="O136" s="41"/>
      <c r="P136" s="189">
        <f>O136*H136</f>
        <v>0</v>
      </c>
      <c r="Q136" s="189">
        <v>8.8000000000000005E-3</v>
      </c>
      <c r="R136" s="189">
        <f>Q136*H136</f>
        <v>2.2000000000000002E-2</v>
      </c>
      <c r="S136" s="189">
        <v>0</v>
      </c>
      <c r="T136" s="190">
        <f>S136*H136</f>
        <v>0</v>
      </c>
      <c r="AR136" s="23" t="s">
        <v>147</v>
      </c>
      <c r="AT136" s="23" t="s">
        <v>142</v>
      </c>
      <c r="AU136" s="23" t="s">
        <v>82</v>
      </c>
      <c r="AY136" s="23" t="s">
        <v>140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23" t="s">
        <v>80</v>
      </c>
      <c r="BK136" s="191">
        <f>ROUND(I136*H136,2)</f>
        <v>0</v>
      </c>
      <c r="BL136" s="23" t="s">
        <v>147</v>
      </c>
      <c r="BM136" s="23" t="s">
        <v>432</v>
      </c>
    </row>
    <row r="137" spans="2:65" s="12" customFormat="1">
      <c r="B137" s="192"/>
      <c r="D137" s="193" t="s">
        <v>149</v>
      </c>
      <c r="E137" s="194" t="s">
        <v>5</v>
      </c>
      <c r="F137" s="195" t="s">
        <v>400</v>
      </c>
      <c r="H137" s="196">
        <v>2.5</v>
      </c>
      <c r="I137" s="197"/>
      <c r="L137" s="192"/>
      <c r="M137" s="198"/>
      <c r="N137" s="199"/>
      <c r="O137" s="199"/>
      <c r="P137" s="199"/>
      <c r="Q137" s="199"/>
      <c r="R137" s="199"/>
      <c r="S137" s="199"/>
      <c r="T137" s="200"/>
      <c r="AT137" s="194" t="s">
        <v>149</v>
      </c>
      <c r="AU137" s="194" t="s">
        <v>82</v>
      </c>
      <c r="AV137" s="12" t="s">
        <v>82</v>
      </c>
      <c r="AW137" s="12" t="s">
        <v>36</v>
      </c>
      <c r="AX137" s="12" t="s">
        <v>80</v>
      </c>
      <c r="AY137" s="194" t="s">
        <v>140</v>
      </c>
    </row>
    <row r="138" spans="2:65" s="11" customFormat="1" ht="29.85" customHeight="1">
      <c r="B138" s="166"/>
      <c r="D138" s="167" t="s">
        <v>72</v>
      </c>
      <c r="E138" s="177" t="s">
        <v>171</v>
      </c>
      <c r="F138" s="177" t="s">
        <v>276</v>
      </c>
      <c r="I138" s="169"/>
      <c r="J138" s="178">
        <f>BK138</f>
        <v>0</v>
      </c>
      <c r="L138" s="166"/>
      <c r="M138" s="171"/>
      <c r="N138" s="172"/>
      <c r="O138" s="172"/>
      <c r="P138" s="173">
        <f>SUM(P139:P140)</f>
        <v>0</v>
      </c>
      <c r="Q138" s="172"/>
      <c r="R138" s="173">
        <f>SUM(R139:R140)</f>
        <v>0.21674507000000001</v>
      </c>
      <c r="S138" s="172"/>
      <c r="T138" s="174">
        <f>SUM(T139:T140)</f>
        <v>0</v>
      </c>
      <c r="AR138" s="167" t="s">
        <v>80</v>
      </c>
      <c r="AT138" s="175" t="s">
        <v>72</v>
      </c>
      <c r="AU138" s="175" t="s">
        <v>80</v>
      </c>
      <c r="AY138" s="167" t="s">
        <v>140</v>
      </c>
      <c r="BK138" s="176">
        <f>SUM(BK139:BK140)</f>
        <v>0</v>
      </c>
    </row>
    <row r="139" spans="2:65" s="1" customFormat="1" ht="25.5" customHeight="1">
      <c r="B139" s="179"/>
      <c r="C139" s="180" t="s">
        <v>240</v>
      </c>
      <c r="D139" s="180" t="s">
        <v>142</v>
      </c>
      <c r="E139" s="181" t="s">
        <v>277</v>
      </c>
      <c r="F139" s="182" t="s">
        <v>278</v>
      </c>
      <c r="G139" s="183" t="s">
        <v>145</v>
      </c>
      <c r="H139" s="184">
        <v>5.2190000000000003</v>
      </c>
      <c r="I139" s="185"/>
      <c r="J139" s="186">
        <f>ROUND(I139*H139,2)</f>
        <v>0</v>
      </c>
      <c r="K139" s="182" t="s">
        <v>146</v>
      </c>
      <c r="L139" s="40"/>
      <c r="M139" s="187" t="s">
        <v>5</v>
      </c>
      <c r="N139" s="188" t="s">
        <v>44</v>
      </c>
      <c r="O139" s="41"/>
      <c r="P139" s="189">
        <f>O139*H139</f>
        <v>0</v>
      </c>
      <c r="Q139" s="189">
        <v>4.1529999999999997E-2</v>
      </c>
      <c r="R139" s="189">
        <f>Q139*H139</f>
        <v>0.21674507000000001</v>
      </c>
      <c r="S139" s="189">
        <v>0</v>
      </c>
      <c r="T139" s="190">
        <f>S139*H139</f>
        <v>0</v>
      </c>
      <c r="AR139" s="23" t="s">
        <v>147</v>
      </c>
      <c r="AT139" s="23" t="s">
        <v>142</v>
      </c>
      <c r="AU139" s="23" t="s">
        <v>82</v>
      </c>
      <c r="AY139" s="23" t="s">
        <v>140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23" t="s">
        <v>80</v>
      </c>
      <c r="BK139" s="191">
        <f>ROUND(I139*H139,2)</f>
        <v>0</v>
      </c>
      <c r="BL139" s="23" t="s">
        <v>147</v>
      </c>
      <c r="BM139" s="23" t="s">
        <v>433</v>
      </c>
    </row>
    <row r="140" spans="2:65" s="12" customFormat="1">
      <c r="B140" s="192"/>
      <c r="D140" s="193" t="s">
        <v>149</v>
      </c>
      <c r="E140" s="194" t="s">
        <v>5</v>
      </c>
      <c r="F140" s="195" t="s">
        <v>434</v>
      </c>
      <c r="H140" s="196">
        <v>5.2190000000000003</v>
      </c>
      <c r="I140" s="197"/>
      <c r="L140" s="192"/>
      <c r="M140" s="198"/>
      <c r="N140" s="199"/>
      <c r="O140" s="199"/>
      <c r="P140" s="199"/>
      <c r="Q140" s="199"/>
      <c r="R140" s="199"/>
      <c r="S140" s="199"/>
      <c r="T140" s="200"/>
      <c r="AT140" s="194" t="s">
        <v>149</v>
      </c>
      <c r="AU140" s="194" t="s">
        <v>82</v>
      </c>
      <c r="AV140" s="12" t="s">
        <v>82</v>
      </c>
      <c r="AW140" s="12" t="s">
        <v>36</v>
      </c>
      <c r="AX140" s="12" t="s">
        <v>80</v>
      </c>
      <c r="AY140" s="194" t="s">
        <v>140</v>
      </c>
    </row>
    <row r="141" spans="2:65" s="11" customFormat="1" ht="29.85" customHeight="1">
      <c r="B141" s="166"/>
      <c r="D141" s="167" t="s">
        <v>72</v>
      </c>
      <c r="E141" s="177" t="s">
        <v>180</v>
      </c>
      <c r="F141" s="177" t="s">
        <v>281</v>
      </c>
      <c r="I141" s="169"/>
      <c r="J141" s="178">
        <f>BK141</f>
        <v>0</v>
      </c>
      <c r="L141" s="166"/>
      <c r="M141" s="171"/>
      <c r="N141" s="172"/>
      <c r="O141" s="172"/>
      <c r="P141" s="173">
        <f>SUM(P142:P143)</f>
        <v>0</v>
      </c>
      <c r="Q141" s="172"/>
      <c r="R141" s="173">
        <f>SUM(R142:R143)</f>
        <v>1.2600000000000001E-3</v>
      </c>
      <c r="S141" s="172"/>
      <c r="T141" s="174">
        <f>SUM(T142:T143)</f>
        <v>0</v>
      </c>
      <c r="AR141" s="167" t="s">
        <v>80</v>
      </c>
      <c r="AT141" s="175" t="s">
        <v>72</v>
      </c>
      <c r="AU141" s="175" t="s">
        <v>80</v>
      </c>
      <c r="AY141" s="167" t="s">
        <v>140</v>
      </c>
      <c r="BK141" s="176">
        <f>SUM(BK142:BK143)</f>
        <v>0</v>
      </c>
    </row>
    <row r="142" spans="2:65" s="1" customFormat="1" ht="16.5" customHeight="1">
      <c r="B142" s="179"/>
      <c r="C142" s="180" t="s">
        <v>246</v>
      </c>
      <c r="D142" s="180" t="s">
        <v>142</v>
      </c>
      <c r="E142" s="181" t="s">
        <v>283</v>
      </c>
      <c r="F142" s="182" t="s">
        <v>284</v>
      </c>
      <c r="G142" s="183" t="s">
        <v>174</v>
      </c>
      <c r="H142" s="184">
        <v>21</v>
      </c>
      <c r="I142" s="185"/>
      <c r="J142" s="186">
        <f>ROUND(I142*H142,2)</f>
        <v>0</v>
      </c>
      <c r="K142" s="182" t="s">
        <v>5</v>
      </c>
      <c r="L142" s="40"/>
      <c r="M142" s="187" t="s">
        <v>5</v>
      </c>
      <c r="N142" s="188" t="s">
        <v>44</v>
      </c>
      <c r="O142" s="41"/>
      <c r="P142" s="189">
        <f>O142*H142</f>
        <v>0</v>
      </c>
      <c r="Q142" s="189">
        <v>6.0000000000000002E-5</v>
      </c>
      <c r="R142" s="189">
        <f>Q142*H142</f>
        <v>1.2600000000000001E-3</v>
      </c>
      <c r="S142" s="189">
        <v>0</v>
      </c>
      <c r="T142" s="190">
        <f>S142*H142</f>
        <v>0</v>
      </c>
      <c r="AR142" s="23" t="s">
        <v>147</v>
      </c>
      <c r="AT142" s="23" t="s">
        <v>142</v>
      </c>
      <c r="AU142" s="23" t="s">
        <v>82</v>
      </c>
      <c r="AY142" s="23" t="s">
        <v>140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23" t="s">
        <v>80</v>
      </c>
      <c r="BK142" s="191">
        <f>ROUND(I142*H142,2)</f>
        <v>0</v>
      </c>
      <c r="BL142" s="23" t="s">
        <v>147</v>
      </c>
      <c r="BM142" s="23" t="s">
        <v>435</v>
      </c>
    </row>
    <row r="143" spans="2:65" s="12" customFormat="1">
      <c r="B143" s="192"/>
      <c r="D143" s="193" t="s">
        <v>149</v>
      </c>
      <c r="E143" s="194" t="s">
        <v>5</v>
      </c>
      <c r="F143" s="195" t="s">
        <v>424</v>
      </c>
      <c r="H143" s="196">
        <v>21</v>
      </c>
      <c r="I143" s="197"/>
      <c r="L143" s="192"/>
      <c r="M143" s="198"/>
      <c r="N143" s="199"/>
      <c r="O143" s="199"/>
      <c r="P143" s="199"/>
      <c r="Q143" s="199"/>
      <c r="R143" s="199"/>
      <c r="S143" s="199"/>
      <c r="T143" s="200"/>
      <c r="AT143" s="194" t="s">
        <v>149</v>
      </c>
      <c r="AU143" s="194" t="s">
        <v>82</v>
      </c>
      <c r="AV143" s="12" t="s">
        <v>82</v>
      </c>
      <c r="AW143" s="12" t="s">
        <v>36</v>
      </c>
      <c r="AX143" s="12" t="s">
        <v>80</v>
      </c>
      <c r="AY143" s="194" t="s">
        <v>140</v>
      </c>
    </row>
    <row r="144" spans="2:65" s="11" customFormat="1" ht="29.85" customHeight="1">
      <c r="B144" s="166"/>
      <c r="D144" s="167" t="s">
        <v>72</v>
      </c>
      <c r="E144" s="177" t="s">
        <v>186</v>
      </c>
      <c r="F144" s="177" t="s">
        <v>287</v>
      </c>
      <c r="I144" s="169"/>
      <c r="J144" s="178">
        <f>BK144</f>
        <v>0</v>
      </c>
      <c r="L144" s="166"/>
      <c r="M144" s="171"/>
      <c r="N144" s="172"/>
      <c r="O144" s="172"/>
      <c r="P144" s="173">
        <f>SUM(P145:P154)</f>
        <v>0</v>
      </c>
      <c r="Q144" s="172"/>
      <c r="R144" s="173">
        <f>SUM(R145:R154)</f>
        <v>0.30194500000000002</v>
      </c>
      <c r="S144" s="172"/>
      <c r="T144" s="174">
        <f>SUM(T145:T154)</f>
        <v>0.67846999999999991</v>
      </c>
      <c r="AR144" s="167" t="s">
        <v>80</v>
      </c>
      <c r="AT144" s="175" t="s">
        <v>72</v>
      </c>
      <c r="AU144" s="175" t="s">
        <v>80</v>
      </c>
      <c r="AY144" s="167" t="s">
        <v>140</v>
      </c>
      <c r="BK144" s="176">
        <f>SUM(BK145:BK154)</f>
        <v>0</v>
      </c>
    </row>
    <row r="145" spans="2:65" s="1" customFormat="1" ht="38.25" customHeight="1">
      <c r="B145" s="179"/>
      <c r="C145" s="180" t="s">
        <v>10</v>
      </c>
      <c r="D145" s="180" t="s">
        <v>142</v>
      </c>
      <c r="E145" s="181" t="s">
        <v>289</v>
      </c>
      <c r="F145" s="182" t="s">
        <v>290</v>
      </c>
      <c r="G145" s="183" t="s">
        <v>174</v>
      </c>
      <c r="H145" s="184">
        <v>1</v>
      </c>
      <c r="I145" s="185"/>
      <c r="J145" s="186">
        <f>ROUND(I145*H145,2)</f>
        <v>0</v>
      </c>
      <c r="K145" s="182" t="s">
        <v>146</v>
      </c>
      <c r="L145" s="40"/>
      <c r="M145" s="187" t="s">
        <v>5</v>
      </c>
      <c r="N145" s="188" t="s">
        <v>44</v>
      </c>
      <c r="O145" s="41"/>
      <c r="P145" s="189">
        <f>O145*H145</f>
        <v>0</v>
      </c>
      <c r="Q145" s="189">
        <v>0.20219000000000001</v>
      </c>
      <c r="R145" s="189">
        <f>Q145*H145</f>
        <v>0.20219000000000001</v>
      </c>
      <c r="S145" s="189">
        <v>0</v>
      </c>
      <c r="T145" s="190">
        <f>S145*H145</f>
        <v>0</v>
      </c>
      <c r="AR145" s="23" t="s">
        <v>147</v>
      </c>
      <c r="AT145" s="23" t="s">
        <v>142</v>
      </c>
      <c r="AU145" s="23" t="s">
        <v>82</v>
      </c>
      <c r="AY145" s="23" t="s">
        <v>140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23" t="s">
        <v>80</v>
      </c>
      <c r="BK145" s="191">
        <f>ROUND(I145*H145,2)</f>
        <v>0</v>
      </c>
      <c r="BL145" s="23" t="s">
        <v>147</v>
      </c>
      <c r="BM145" s="23" t="s">
        <v>436</v>
      </c>
    </row>
    <row r="146" spans="2:65" s="1" customFormat="1" ht="16.5" customHeight="1">
      <c r="B146" s="179"/>
      <c r="C146" s="209" t="s">
        <v>256</v>
      </c>
      <c r="D146" s="209" t="s">
        <v>272</v>
      </c>
      <c r="E146" s="210" t="s">
        <v>293</v>
      </c>
      <c r="F146" s="211" t="s">
        <v>294</v>
      </c>
      <c r="G146" s="212" t="s">
        <v>295</v>
      </c>
      <c r="H146" s="213">
        <v>2</v>
      </c>
      <c r="I146" s="214"/>
      <c r="J146" s="215">
        <f>ROUND(I146*H146,2)</f>
        <v>0</v>
      </c>
      <c r="K146" s="211" t="s">
        <v>146</v>
      </c>
      <c r="L146" s="216"/>
      <c r="M146" s="217" t="s">
        <v>5</v>
      </c>
      <c r="N146" s="218" t="s">
        <v>44</v>
      </c>
      <c r="O146" s="41"/>
      <c r="P146" s="189">
        <f>O146*H146</f>
        <v>0</v>
      </c>
      <c r="Q146" s="189">
        <v>4.1099999999999998E-2</v>
      </c>
      <c r="R146" s="189">
        <f>Q146*H146</f>
        <v>8.2199999999999995E-2</v>
      </c>
      <c r="S146" s="189">
        <v>0</v>
      </c>
      <c r="T146" s="190">
        <f>S146*H146</f>
        <v>0</v>
      </c>
      <c r="AR146" s="23" t="s">
        <v>180</v>
      </c>
      <c r="AT146" s="23" t="s">
        <v>272</v>
      </c>
      <c r="AU146" s="23" t="s">
        <v>82</v>
      </c>
      <c r="AY146" s="23" t="s">
        <v>140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23" t="s">
        <v>80</v>
      </c>
      <c r="BK146" s="191">
        <f>ROUND(I146*H146,2)</f>
        <v>0</v>
      </c>
      <c r="BL146" s="23" t="s">
        <v>147</v>
      </c>
      <c r="BM146" s="23" t="s">
        <v>437</v>
      </c>
    </row>
    <row r="147" spans="2:65" s="1" customFormat="1" ht="25.5" customHeight="1">
      <c r="B147" s="179"/>
      <c r="C147" s="180" t="s">
        <v>261</v>
      </c>
      <c r="D147" s="180" t="s">
        <v>142</v>
      </c>
      <c r="E147" s="181" t="s">
        <v>307</v>
      </c>
      <c r="F147" s="182" t="s">
        <v>308</v>
      </c>
      <c r="G147" s="183" t="s">
        <v>174</v>
      </c>
      <c r="H147" s="184">
        <v>10</v>
      </c>
      <c r="I147" s="185"/>
      <c r="J147" s="186">
        <f>ROUND(I147*H147,2)</f>
        <v>0</v>
      </c>
      <c r="K147" s="182" t="s">
        <v>146</v>
      </c>
      <c r="L147" s="40"/>
      <c r="M147" s="187" t="s">
        <v>5</v>
      </c>
      <c r="N147" s="188" t="s">
        <v>44</v>
      </c>
      <c r="O147" s="41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AR147" s="23" t="s">
        <v>147</v>
      </c>
      <c r="AT147" s="23" t="s">
        <v>142</v>
      </c>
      <c r="AU147" s="23" t="s">
        <v>82</v>
      </c>
      <c r="AY147" s="23" t="s">
        <v>140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23" t="s">
        <v>80</v>
      </c>
      <c r="BK147" s="191">
        <f>ROUND(I147*H147,2)</f>
        <v>0</v>
      </c>
      <c r="BL147" s="23" t="s">
        <v>147</v>
      </c>
      <c r="BM147" s="23" t="s">
        <v>438</v>
      </c>
    </row>
    <row r="148" spans="2:65" s="12" customFormat="1">
      <c r="B148" s="192"/>
      <c r="D148" s="193" t="s">
        <v>149</v>
      </c>
      <c r="E148" s="194" t="s">
        <v>5</v>
      </c>
      <c r="F148" s="195" t="s">
        <v>439</v>
      </c>
      <c r="H148" s="196">
        <v>10</v>
      </c>
      <c r="I148" s="197"/>
      <c r="L148" s="192"/>
      <c r="M148" s="198"/>
      <c r="N148" s="199"/>
      <c r="O148" s="199"/>
      <c r="P148" s="199"/>
      <c r="Q148" s="199"/>
      <c r="R148" s="199"/>
      <c r="S148" s="199"/>
      <c r="T148" s="200"/>
      <c r="AT148" s="194" t="s">
        <v>149</v>
      </c>
      <c r="AU148" s="194" t="s">
        <v>82</v>
      </c>
      <c r="AV148" s="12" t="s">
        <v>82</v>
      </c>
      <c r="AW148" s="12" t="s">
        <v>36</v>
      </c>
      <c r="AX148" s="12" t="s">
        <v>80</v>
      </c>
      <c r="AY148" s="194" t="s">
        <v>140</v>
      </c>
    </row>
    <row r="149" spans="2:65" s="1" customFormat="1" ht="25.5" customHeight="1">
      <c r="B149" s="179"/>
      <c r="C149" s="180" t="s">
        <v>266</v>
      </c>
      <c r="D149" s="180" t="s">
        <v>142</v>
      </c>
      <c r="E149" s="181" t="s">
        <v>388</v>
      </c>
      <c r="F149" s="182" t="s">
        <v>389</v>
      </c>
      <c r="G149" s="183" t="s">
        <v>145</v>
      </c>
      <c r="H149" s="184">
        <v>33.5</v>
      </c>
      <c r="I149" s="185"/>
      <c r="J149" s="186">
        <f>ROUND(I149*H149,2)</f>
        <v>0</v>
      </c>
      <c r="K149" s="182" t="s">
        <v>146</v>
      </c>
      <c r="L149" s="40"/>
      <c r="M149" s="187" t="s">
        <v>5</v>
      </c>
      <c r="N149" s="188" t="s">
        <v>44</v>
      </c>
      <c r="O149" s="41"/>
      <c r="P149" s="189">
        <f>O149*H149</f>
        <v>0</v>
      </c>
      <c r="Q149" s="189">
        <v>1.2999999999999999E-4</v>
      </c>
      <c r="R149" s="189">
        <f>Q149*H149</f>
        <v>4.3549999999999995E-3</v>
      </c>
      <c r="S149" s="189">
        <v>0</v>
      </c>
      <c r="T149" s="190">
        <f>S149*H149</f>
        <v>0</v>
      </c>
      <c r="AR149" s="23" t="s">
        <v>147</v>
      </c>
      <c r="AT149" s="23" t="s">
        <v>142</v>
      </c>
      <c r="AU149" s="23" t="s">
        <v>82</v>
      </c>
      <c r="AY149" s="23" t="s">
        <v>140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23" t="s">
        <v>80</v>
      </c>
      <c r="BK149" s="191">
        <f>ROUND(I149*H149,2)</f>
        <v>0</v>
      </c>
      <c r="BL149" s="23" t="s">
        <v>147</v>
      </c>
      <c r="BM149" s="23" t="s">
        <v>440</v>
      </c>
    </row>
    <row r="150" spans="2:65" s="12" customFormat="1">
      <c r="B150" s="192"/>
      <c r="D150" s="193" t="s">
        <v>149</v>
      </c>
      <c r="E150" s="194" t="s">
        <v>5</v>
      </c>
      <c r="F150" s="195" t="s">
        <v>441</v>
      </c>
      <c r="H150" s="196">
        <v>33.5</v>
      </c>
      <c r="I150" s="197"/>
      <c r="L150" s="192"/>
      <c r="M150" s="198"/>
      <c r="N150" s="199"/>
      <c r="O150" s="199"/>
      <c r="P150" s="199"/>
      <c r="Q150" s="199"/>
      <c r="R150" s="199"/>
      <c r="S150" s="199"/>
      <c r="T150" s="200"/>
      <c r="AT150" s="194" t="s">
        <v>149</v>
      </c>
      <c r="AU150" s="194" t="s">
        <v>82</v>
      </c>
      <c r="AV150" s="12" t="s">
        <v>82</v>
      </c>
      <c r="AW150" s="12" t="s">
        <v>36</v>
      </c>
      <c r="AX150" s="12" t="s">
        <v>80</v>
      </c>
      <c r="AY150" s="194" t="s">
        <v>140</v>
      </c>
    </row>
    <row r="151" spans="2:65" s="1" customFormat="1" ht="16.5" customHeight="1">
      <c r="B151" s="179"/>
      <c r="C151" s="180" t="s">
        <v>271</v>
      </c>
      <c r="D151" s="180" t="s">
        <v>142</v>
      </c>
      <c r="E151" s="181" t="s">
        <v>325</v>
      </c>
      <c r="F151" s="182" t="s">
        <v>326</v>
      </c>
      <c r="G151" s="183" t="s">
        <v>295</v>
      </c>
      <c r="H151" s="184">
        <v>40</v>
      </c>
      <c r="I151" s="185"/>
      <c r="J151" s="186">
        <f>ROUND(I151*H151,2)</f>
        <v>0</v>
      </c>
      <c r="K151" s="182" t="s">
        <v>5</v>
      </c>
      <c r="L151" s="40"/>
      <c r="M151" s="187" t="s">
        <v>5</v>
      </c>
      <c r="N151" s="188" t="s">
        <v>44</v>
      </c>
      <c r="O151" s="41"/>
      <c r="P151" s="189">
        <f>O151*H151</f>
        <v>0</v>
      </c>
      <c r="Q151" s="189">
        <v>3.3E-4</v>
      </c>
      <c r="R151" s="189">
        <f>Q151*H151</f>
        <v>1.32E-2</v>
      </c>
      <c r="S151" s="189">
        <v>0</v>
      </c>
      <c r="T151" s="190">
        <f>S151*H151</f>
        <v>0</v>
      </c>
      <c r="AR151" s="23" t="s">
        <v>147</v>
      </c>
      <c r="AT151" s="23" t="s">
        <v>142</v>
      </c>
      <c r="AU151" s="23" t="s">
        <v>82</v>
      </c>
      <c r="AY151" s="23" t="s">
        <v>140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23" t="s">
        <v>80</v>
      </c>
      <c r="BK151" s="191">
        <f>ROUND(I151*H151,2)</f>
        <v>0</v>
      </c>
      <c r="BL151" s="23" t="s">
        <v>147</v>
      </c>
      <c r="BM151" s="23" t="s">
        <v>442</v>
      </c>
    </row>
    <row r="152" spans="2:65" s="1" customFormat="1" ht="25.5" customHeight="1">
      <c r="B152" s="179"/>
      <c r="C152" s="180" t="s">
        <v>265</v>
      </c>
      <c r="D152" s="180" t="s">
        <v>142</v>
      </c>
      <c r="E152" s="181" t="s">
        <v>329</v>
      </c>
      <c r="F152" s="182" t="s">
        <v>330</v>
      </c>
      <c r="G152" s="183" t="s">
        <v>174</v>
      </c>
      <c r="H152" s="184">
        <v>52.19</v>
      </c>
      <c r="I152" s="185"/>
      <c r="J152" s="186">
        <f>ROUND(I152*H152,2)</f>
        <v>0</v>
      </c>
      <c r="K152" s="182" t="s">
        <v>146</v>
      </c>
      <c r="L152" s="40"/>
      <c r="M152" s="187" t="s">
        <v>5</v>
      </c>
      <c r="N152" s="188" t="s">
        <v>44</v>
      </c>
      <c r="O152" s="41"/>
      <c r="P152" s="189">
        <f>O152*H152</f>
        <v>0</v>
      </c>
      <c r="Q152" s="189">
        <v>0</v>
      </c>
      <c r="R152" s="189">
        <f>Q152*H152</f>
        <v>0</v>
      </c>
      <c r="S152" s="189">
        <v>1.2999999999999999E-2</v>
      </c>
      <c r="T152" s="190">
        <f>S152*H152</f>
        <v>0.67846999999999991</v>
      </c>
      <c r="AR152" s="23" t="s">
        <v>147</v>
      </c>
      <c r="AT152" s="23" t="s">
        <v>142</v>
      </c>
      <c r="AU152" s="23" t="s">
        <v>82</v>
      </c>
      <c r="AY152" s="23" t="s">
        <v>140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23" t="s">
        <v>80</v>
      </c>
      <c r="BK152" s="191">
        <f>ROUND(I152*H152,2)</f>
        <v>0</v>
      </c>
      <c r="BL152" s="23" t="s">
        <v>147</v>
      </c>
      <c r="BM152" s="23" t="s">
        <v>443</v>
      </c>
    </row>
    <row r="153" spans="2:65" s="1" customFormat="1" ht="51" customHeight="1">
      <c r="B153" s="179"/>
      <c r="C153" s="180" t="s">
        <v>282</v>
      </c>
      <c r="D153" s="180" t="s">
        <v>142</v>
      </c>
      <c r="E153" s="181" t="s">
        <v>444</v>
      </c>
      <c r="F153" s="182" t="s">
        <v>445</v>
      </c>
      <c r="G153" s="183" t="s">
        <v>145</v>
      </c>
      <c r="H153" s="184">
        <v>1.8</v>
      </c>
      <c r="I153" s="185"/>
      <c r="J153" s="186">
        <f>ROUND(I153*H153,2)</f>
        <v>0</v>
      </c>
      <c r="K153" s="182" t="s">
        <v>146</v>
      </c>
      <c r="L153" s="40"/>
      <c r="M153" s="187" t="s">
        <v>5</v>
      </c>
      <c r="N153" s="188" t="s">
        <v>44</v>
      </c>
      <c r="O153" s="41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AR153" s="23" t="s">
        <v>147</v>
      </c>
      <c r="AT153" s="23" t="s">
        <v>142</v>
      </c>
      <c r="AU153" s="23" t="s">
        <v>82</v>
      </c>
      <c r="AY153" s="23" t="s">
        <v>140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23" t="s">
        <v>80</v>
      </c>
      <c r="BK153" s="191">
        <f>ROUND(I153*H153,2)</f>
        <v>0</v>
      </c>
      <c r="BL153" s="23" t="s">
        <v>147</v>
      </c>
      <c r="BM153" s="23" t="s">
        <v>446</v>
      </c>
    </row>
    <row r="154" spans="2:65" s="12" customFormat="1">
      <c r="B154" s="192"/>
      <c r="D154" s="193" t="s">
        <v>149</v>
      </c>
      <c r="E154" s="194" t="s">
        <v>5</v>
      </c>
      <c r="F154" s="195" t="s">
        <v>447</v>
      </c>
      <c r="H154" s="196">
        <v>1.8</v>
      </c>
      <c r="I154" s="197"/>
      <c r="L154" s="192"/>
      <c r="M154" s="198"/>
      <c r="N154" s="199"/>
      <c r="O154" s="199"/>
      <c r="P154" s="199"/>
      <c r="Q154" s="199"/>
      <c r="R154" s="199"/>
      <c r="S154" s="199"/>
      <c r="T154" s="200"/>
      <c r="AT154" s="194" t="s">
        <v>149</v>
      </c>
      <c r="AU154" s="194" t="s">
        <v>82</v>
      </c>
      <c r="AV154" s="12" t="s">
        <v>82</v>
      </c>
      <c r="AW154" s="12" t="s">
        <v>36</v>
      </c>
      <c r="AX154" s="12" t="s">
        <v>80</v>
      </c>
      <c r="AY154" s="194" t="s">
        <v>140</v>
      </c>
    </row>
    <row r="155" spans="2:65" s="11" customFormat="1" ht="29.85" customHeight="1">
      <c r="B155" s="166"/>
      <c r="D155" s="167" t="s">
        <v>72</v>
      </c>
      <c r="E155" s="177" t="s">
        <v>337</v>
      </c>
      <c r="F155" s="177" t="s">
        <v>338</v>
      </c>
      <c r="I155" s="169"/>
      <c r="J155" s="178">
        <f>BK155</f>
        <v>0</v>
      </c>
      <c r="L155" s="166"/>
      <c r="M155" s="171"/>
      <c r="N155" s="172"/>
      <c r="O155" s="172"/>
      <c r="P155" s="173">
        <f>SUM(P156:P164)</f>
        <v>0</v>
      </c>
      <c r="Q155" s="172"/>
      <c r="R155" s="173">
        <f>SUM(R156:R164)</f>
        <v>0</v>
      </c>
      <c r="S155" s="172"/>
      <c r="T155" s="174">
        <f>SUM(T156:T164)</f>
        <v>0</v>
      </c>
      <c r="AR155" s="167" t="s">
        <v>80</v>
      </c>
      <c r="AT155" s="175" t="s">
        <v>72</v>
      </c>
      <c r="AU155" s="175" t="s">
        <v>80</v>
      </c>
      <c r="AY155" s="167" t="s">
        <v>140</v>
      </c>
      <c r="BK155" s="176">
        <f>SUM(BK156:BK164)</f>
        <v>0</v>
      </c>
    </row>
    <row r="156" spans="2:65" s="1" customFormat="1" ht="25.5" customHeight="1">
      <c r="B156" s="179"/>
      <c r="C156" s="180" t="s">
        <v>288</v>
      </c>
      <c r="D156" s="180" t="s">
        <v>142</v>
      </c>
      <c r="E156" s="181" t="s">
        <v>340</v>
      </c>
      <c r="F156" s="182" t="s">
        <v>341</v>
      </c>
      <c r="G156" s="183" t="s">
        <v>224</v>
      </c>
      <c r="H156" s="184">
        <v>4.0549999999999997</v>
      </c>
      <c r="I156" s="185"/>
      <c r="J156" s="186">
        <f>ROUND(I156*H156,2)</f>
        <v>0</v>
      </c>
      <c r="K156" s="182" t="s">
        <v>342</v>
      </c>
      <c r="L156" s="40"/>
      <c r="M156" s="187" t="s">
        <v>5</v>
      </c>
      <c r="N156" s="188" t="s">
        <v>44</v>
      </c>
      <c r="O156" s="41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AR156" s="23" t="s">
        <v>147</v>
      </c>
      <c r="AT156" s="23" t="s">
        <v>142</v>
      </c>
      <c r="AU156" s="23" t="s">
        <v>82</v>
      </c>
      <c r="AY156" s="23" t="s">
        <v>140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23" t="s">
        <v>80</v>
      </c>
      <c r="BK156" s="191">
        <f>ROUND(I156*H156,2)</f>
        <v>0</v>
      </c>
      <c r="BL156" s="23" t="s">
        <v>147</v>
      </c>
      <c r="BM156" s="23" t="s">
        <v>448</v>
      </c>
    </row>
    <row r="157" spans="2:65" s="12" customFormat="1">
      <c r="B157" s="192"/>
      <c r="D157" s="193" t="s">
        <v>149</v>
      </c>
      <c r="E157" s="194" t="s">
        <v>5</v>
      </c>
      <c r="F157" s="195" t="s">
        <v>449</v>
      </c>
      <c r="H157" s="196">
        <v>4.0549999999999997</v>
      </c>
      <c r="I157" s="197"/>
      <c r="L157" s="192"/>
      <c r="M157" s="198"/>
      <c r="N157" s="199"/>
      <c r="O157" s="199"/>
      <c r="P157" s="199"/>
      <c r="Q157" s="199"/>
      <c r="R157" s="199"/>
      <c r="S157" s="199"/>
      <c r="T157" s="200"/>
      <c r="AT157" s="194" t="s">
        <v>149</v>
      </c>
      <c r="AU157" s="194" t="s">
        <v>82</v>
      </c>
      <c r="AV157" s="12" t="s">
        <v>82</v>
      </c>
      <c r="AW157" s="12" t="s">
        <v>36</v>
      </c>
      <c r="AX157" s="12" t="s">
        <v>80</v>
      </c>
      <c r="AY157" s="194" t="s">
        <v>140</v>
      </c>
    </row>
    <row r="158" spans="2:65" s="1" customFormat="1" ht="25.5" customHeight="1">
      <c r="B158" s="179"/>
      <c r="C158" s="180" t="s">
        <v>292</v>
      </c>
      <c r="D158" s="180" t="s">
        <v>142</v>
      </c>
      <c r="E158" s="181" t="s">
        <v>346</v>
      </c>
      <c r="F158" s="182" t="s">
        <v>347</v>
      </c>
      <c r="G158" s="183" t="s">
        <v>224</v>
      </c>
      <c r="H158" s="184">
        <v>4.0549999999999997</v>
      </c>
      <c r="I158" s="185"/>
      <c r="J158" s="186">
        <f>ROUND(I158*H158,2)</f>
        <v>0</v>
      </c>
      <c r="K158" s="182" t="s">
        <v>342</v>
      </c>
      <c r="L158" s="40"/>
      <c r="M158" s="187" t="s">
        <v>5</v>
      </c>
      <c r="N158" s="188" t="s">
        <v>44</v>
      </c>
      <c r="O158" s="41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AR158" s="23" t="s">
        <v>147</v>
      </c>
      <c r="AT158" s="23" t="s">
        <v>142</v>
      </c>
      <c r="AU158" s="23" t="s">
        <v>82</v>
      </c>
      <c r="AY158" s="23" t="s">
        <v>140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23" t="s">
        <v>80</v>
      </c>
      <c r="BK158" s="191">
        <f>ROUND(I158*H158,2)</f>
        <v>0</v>
      </c>
      <c r="BL158" s="23" t="s">
        <v>147</v>
      </c>
      <c r="BM158" s="23" t="s">
        <v>450</v>
      </c>
    </row>
    <row r="159" spans="2:65" s="12" customFormat="1">
      <c r="B159" s="192"/>
      <c r="D159" s="193" t="s">
        <v>149</v>
      </c>
      <c r="E159" s="194" t="s">
        <v>5</v>
      </c>
      <c r="F159" s="195" t="s">
        <v>451</v>
      </c>
      <c r="H159" s="196">
        <v>4.0549999999999997</v>
      </c>
      <c r="I159" s="197"/>
      <c r="L159" s="192"/>
      <c r="M159" s="198"/>
      <c r="N159" s="199"/>
      <c r="O159" s="199"/>
      <c r="P159" s="199"/>
      <c r="Q159" s="199"/>
      <c r="R159" s="199"/>
      <c r="S159" s="199"/>
      <c r="T159" s="200"/>
      <c r="AT159" s="194" t="s">
        <v>149</v>
      </c>
      <c r="AU159" s="194" t="s">
        <v>82</v>
      </c>
      <c r="AV159" s="12" t="s">
        <v>82</v>
      </c>
      <c r="AW159" s="12" t="s">
        <v>36</v>
      </c>
      <c r="AX159" s="12" t="s">
        <v>80</v>
      </c>
      <c r="AY159" s="194" t="s">
        <v>140</v>
      </c>
    </row>
    <row r="160" spans="2:65" s="1" customFormat="1" ht="25.5" customHeight="1">
      <c r="B160" s="179"/>
      <c r="C160" s="180" t="s">
        <v>297</v>
      </c>
      <c r="D160" s="180" t="s">
        <v>142</v>
      </c>
      <c r="E160" s="181" t="s">
        <v>351</v>
      </c>
      <c r="F160" s="182" t="s">
        <v>352</v>
      </c>
      <c r="G160" s="183" t="s">
        <v>224</v>
      </c>
      <c r="H160" s="184">
        <v>77.045000000000002</v>
      </c>
      <c r="I160" s="185"/>
      <c r="J160" s="186">
        <f>ROUND(I160*H160,2)</f>
        <v>0</v>
      </c>
      <c r="K160" s="182" t="s">
        <v>342</v>
      </c>
      <c r="L160" s="40"/>
      <c r="M160" s="187" t="s">
        <v>5</v>
      </c>
      <c r="N160" s="188" t="s">
        <v>44</v>
      </c>
      <c r="O160" s="41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AR160" s="23" t="s">
        <v>147</v>
      </c>
      <c r="AT160" s="23" t="s">
        <v>142</v>
      </c>
      <c r="AU160" s="23" t="s">
        <v>82</v>
      </c>
      <c r="AY160" s="23" t="s">
        <v>140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23" t="s">
        <v>80</v>
      </c>
      <c r="BK160" s="191">
        <f>ROUND(I160*H160,2)</f>
        <v>0</v>
      </c>
      <c r="BL160" s="23" t="s">
        <v>147</v>
      </c>
      <c r="BM160" s="23" t="s">
        <v>452</v>
      </c>
    </row>
    <row r="161" spans="2:65" s="12" customFormat="1">
      <c r="B161" s="192"/>
      <c r="D161" s="193" t="s">
        <v>149</v>
      </c>
      <c r="E161" s="194" t="s">
        <v>5</v>
      </c>
      <c r="F161" s="195" t="s">
        <v>453</v>
      </c>
      <c r="H161" s="196">
        <v>77.045000000000002</v>
      </c>
      <c r="I161" s="197"/>
      <c r="L161" s="192"/>
      <c r="M161" s="198"/>
      <c r="N161" s="199"/>
      <c r="O161" s="199"/>
      <c r="P161" s="199"/>
      <c r="Q161" s="199"/>
      <c r="R161" s="199"/>
      <c r="S161" s="199"/>
      <c r="T161" s="200"/>
      <c r="AT161" s="194" t="s">
        <v>149</v>
      </c>
      <c r="AU161" s="194" t="s">
        <v>82</v>
      </c>
      <c r="AV161" s="12" t="s">
        <v>82</v>
      </c>
      <c r="AW161" s="12" t="s">
        <v>36</v>
      </c>
      <c r="AX161" s="12" t="s">
        <v>80</v>
      </c>
      <c r="AY161" s="194" t="s">
        <v>140</v>
      </c>
    </row>
    <row r="162" spans="2:65" s="1" customFormat="1" ht="25.5" customHeight="1">
      <c r="B162" s="179"/>
      <c r="C162" s="180" t="s">
        <v>301</v>
      </c>
      <c r="D162" s="180" t="s">
        <v>142</v>
      </c>
      <c r="E162" s="181" t="s">
        <v>356</v>
      </c>
      <c r="F162" s="182" t="s">
        <v>357</v>
      </c>
      <c r="G162" s="183" t="s">
        <v>224</v>
      </c>
      <c r="H162" s="184">
        <v>0.55000000000000004</v>
      </c>
      <c r="I162" s="185"/>
      <c r="J162" s="186">
        <f>ROUND(I162*H162,2)</f>
        <v>0</v>
      </c>
      <c r="K162" s="182" t="s">
        <v>146</v>
      </c>
      <c r="L162" s="40"/>
      <c r="M162" s="187" t="s">
        <v>5</v>
      </c>
      <c r="N162" s="188" t="s">
        <v>44</v>
      </c>
      <c r="O162" s="41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AR162" s="23" t="s">
        <v>147</v>
      </c>
      <c r="AT162" s="23" t="s">
        <v>142</v>
      </c>
      <c r="AU162" s="23" t="s">
        <v>82</v>
      </c>
      <c r="AY162" s="23" t="s">
        <v>140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23" t="s">
        <v>80</v>
      </c>
      <c r="BK162" s="191">
        <f>ROUND(I162*H162,2)</f>
        <v>0</v>
      </c>
      <c r="BL162" s="23" t="s">
        <v>147</v>
      </c>
      <c r="BM162" s="23" t="s">
        <v>454</v>
      </c>
    </row>
    <row r="163" spans="2:65" s="1" customFormat="1" ht="16.5" customHeight="1">
      <c r="B163" s="179"/>
      <c r="C163" s="180" t="s">
        <v>306</v>
      </c>
      <c r="D163" s="180" t="s">
        <v>142</v>
      </c>
      <c r="E163" s="181" t="s">
        <v>360</v>
      </c>
      <c r="F163" s="182" t="s">
        <v>361</v>
      </c>
      <c r="G163" s="183" t="s">
        <v>224</v>
      </c>
      <c r="H163" s="184">
        <v>3.5049999999999999</v>
      </c>
      <c r="I163" s="185"/>
      <c r="J163" s="186">
        <f>ROUND(I163*H163,2)</f>
        <v>0</v>
      </c>
      <c r="K163" s="182" t="s">
        <v>342</v>
      </c>
      <c r="L163" s="40"/>
      <c r="M163" s="187" t="s">
        <v>5</v>
      </c>
      <c r="N163" s="188" t="s">
        <v>44</v>
      </c>
      <c r="O163" s="41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AR163" s="23" t="s">
        <v>147</v>
      </c>
      <c r="AT163" s="23" t="s">
        <v>142</v>
      </c>
      <c r="AU163" s="23" t="s">
        <v>82</v>
      </c>
      <c r="AY163" s="23" t="s">
        <v>140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23" t="s">
        <v>80</v>
      </c>
      <c r="BK163" s="191">
        <f>ROUND(I163*H163,2)</f>
        <v>0</v>
      </c>
      <c r="BL163" s="23" t="s">
        <v>147</v>
      </c>
      <c r="BM163" s="23" t="s">
        <v>455</v>
      </c>
    </row>
    <row r="164" spans="2:65" s="12" customFormat="1">
      <c r="B164" s="192"/>
      <c r="D164" s="193" t="s">
        <v>149</v>
      </c>
      <c r="E164" s="194" t="s">
        <v>5</v>
      </c>
      <c r="F164" s="195" t="s">
        <v>456</v>
      </c>
      <c r="H164" s="196">
        <v>3.5049999999999999</v>
      </c>
      <c r="I164" s="197"/>
      <c r="L164" s="192"/>
      <c r="M164" s="198"/>
      <c r="N164" s="199"/>
      <c r="O164" s="199"/>
      <c r="P164" s="199"/>
      <c r="Q164" s="199"/>
      <c r="R164" s="199"/>
      <c r="S164" s="199"/>
      <c r="T164" s="200"/>
      <c r="AT164" s="194" t="s">
        <v>149</v>
      </c>
      <c r="AU164" s="194" t="s">
        <v>82</v>
      </c>
      <c r="AV164" s="12" t="s">
        <v>82</v>
      </c>
      <c r="AW164" s="12" t="s">
        <v>36</v>
      </c>
      <c r="AX164" s="12" t="s">
        <v>80</v>
      </c>
      <c r="AY164" s="194" t="s">
        <v>140</v>
      </c>
    </row>
    <row r="165" spans="2:65" s="11" customFormat="1" ht="29.85" customHeight="1">
      <c r="B165" s="166"/>
      <c r="D165" s="167" t="s">
        <v>72</v>
      </c>
      <c r="E165" s="177" t="s">
        <v>364</v>
      </c>
      <c r="F165" s="177" t="s">
        <v>365</v>
      </c>
      <c r="I165" s="169"/>
      <c r="J165" s="178">
        <f>BK165</f>
        <v>0</v>
      </c>
      <c r="L165" s="166"/>
      <c r="M165" s="171"/>
      <c r="N165" s="172"/>
      <c r="O165" s="172"/>
      <c r="P165" s="173">
        <f>P166</f>
        <v>0</v>
      </c>
      <c r="Q165" s="172"/>
      <c r="R165" s="173">
        <f>R166</f>
        <v>0</v>
      </c>
      <c r="S165" s="172"/>
      <c r="T165" s="174">
        <f>T166</f>
        <v>0</v>
      </c>
      <c r="AR165" s="167" t="s">
        <v>80</v>
      </c>
      <c r="AT165" s="175" t="s">
        <v>72</v>
      </c>
      <c r="AU165" s="175" t="s">
        <v>80</v>
      </c>
      <c r="AY165" s="167" t="s">
        <v>140</v>
      </c>
      <c r="BK165" s="176">
        <f>BK166</f>
        <v>0</v>
      </c>
    </row>
    <row r="166" spans="2:65" s="1" customFormat="1" ht="38.25" customHeight="1">
      <c r="B166" s="179"/>
      <c r="C166" s="180" t="s">
        <v>311</v>
      </c>
      <c r="D166" s="180" t="s">
        <v>142</v>
      </c>
      <c r="E166" s="181" t="s">
        <v>366</v>
      </c>
      <c r="F166" s="182" t="s">
        <v>367</v>
      </c>
      <c r="G166" s="183" t="s">
        <v>224</v>
      </c>
      <c r="H166" s="184">
        <v>2.5219999999999998</v>
      </c>
      <c r="I166" s="185"/>
      <c r="J166" s="186">
        <f>ROUND(I166*H166,2)</f>
        <v>0</v>
      </c>
      <c r="K166" s="182" t="s">
        <v>146</v>
      </c>
      <c r="L166" s="40"/>
      <c r="M166" s="187" t="s">
        <v>5</v>
      </c>
      <c r="N166" s="188" t="s">
        <v>44</v>
      </c>
      <c r="O166" s="41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AR166" s="23" t="s">
        <v>147</v>
      </c>
      <c r="AT166" s="23" t="s">
        <v>142</v>
      </c>
      <c r="AU166" s="23" t="s">
        <v>82</v>
      </c>
      <c r="AY166" s="23" t="s">
        <v>140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23" t="s">
        <v>80</v>
      </c>
      <c r="BK166" s="191">
        <f>ROUND(I166*H166,2)</f>
        <v>0</v>
      </c>
      <c r="BL166" s="23" t="s">
        <v>147</v>
      </c>
      <c r="BM166" s="23" t="s">
        <v>457</v>
      </c>
    </row>
    <row r="167" spans="2:65" s="11" customFormat="1" ht="37.35" customHeight="1">
      <c r="B167" s="166"/>
      <c r="D167" s="167" t="s">
        <v>72</v>
      </c>
      <c r="E167" s="168" t="s">
        <v>369</v>
      </c>
      <c r="F167" s="168" t="s">
        <v>370</v>
      </c>
      <c r="I167" s="169"/>
      <c r="J167" s="170">
        <f>BK167</f>
        <v>0</v>
      </c>
      <c r="L167" s="166"/>
      <c r="M167" s="171"/>
      <c r="N167" s="172"/>
      <c r="O167" s="172"/>
      <c r="P167" s="173">
        <f>P168</f>
        <v>0</v>
      </c>
      <c r="Q167" s="172"/>
      <c r="R167" s="173">
        <f>R168</f>
        <v>0</v>
      </c>
      <c r="S167" s="172"/>
      <c r="T167" s="174">
        <f>T168</f>
        <v>0</v>
      </c>
      <c r="AR167" s="167" t="s">
        <v>166</v>
      </c>
      <c r="AT167" s="175" t="s">
        <v>72</v>
      </c>
      <c r="AU167" s="175" t="s">
        <v>73</v>
      </c>
      <c r="AY167" s="167" t="s">
        <v>140</v>
      </c>
      <c r="BK167" s="176">
        <f>BK168</f>
        <v>0</v>
      </c>
    </row>
    <row r="168" spans="2:65" s="11" customFormat="1" ht="19.95" customHeight="1">
      <c r="B168" s="166"/>
      <c r="D168" s="167" t="s">
        <v>72</v>
      </c>
      <c r="E168" s="177" t="s">
        <v>371</v>
      </c>
      <c r="F168" s="177" t="s">
        <v>372</v>
      </c>
      <c r="I168" s="169"/>
      <c r="J168" s="178">
        <f>BK168</f>
        <v>0</v>
      </c>
      <c r="L168" s="166"/>
      <c r="M168" s="171"/>
      <c r="N168" s="172"/>
      <c r="O168" s="172"/>
      <c r="P168" s="173">
        <f>P169</f>
        <v>0</v>
      </c>
      <c r="Q168" s="172"/>
      <c r="R168" s="173">
        <f>R169</f>
        <v>0</v>
      </c>
      <c r="S168" s="172"/>
      <c r="T168" s="174">
        <f>T169</f>
        <v>0</v>
      </c>
      <c r="AR168" s="167" t="s">
        <v>166</v>
      </c>
      <c r="AT168" s="175" t="s">
        <v>72</v>
      </c>
      <c r="AU168" s="175" t="s">
        <v>80</v>
      </c>
      <c r="AY168" s="167" t="s">
        <v>140</v>
      </c>
      <c r="BK168" s="176">
        <f>BK169</f>
        <v>0</v>
      </c>
    </row>
    <row r="169" spans="2:65" s="1" customFormat="1" ht="16.5" customHeight="1">
      <c r="B169" s="179"/>
      <c r="C169" s="180" t="s">
        <v>316</v>
      </c>
      <c r="D169" s="180" t="s">
        <v>142</v>
      </c>
      <c r="E169" s="181" t="s">
        <v>374</v>
      </c>
      <c r="F169" s="182" t="s">
        <v>375</v>
      </c>
      <c r="G169" s="183" t="s">
        <v>376</v>
      </c>
      <c r="H169" s="184">
        <v>1</v>
      </c>
      <c r="I169" s="185"/>
      <c r="J169" s="186">
        <f>ROUND(I169*H169,2)</f>
        <v>0</v>
      </c>
      <c r="K169" s="182" t="s">
        <v>146</v>
      </c>
      <c r="L169" s="40"/>
      <c r="M169" s="187" t="s">
        <v>5</v>
      </c>
      <c r="N169" s="219" t="s">
        <v>44</v>
      </c>
      <c r="O169" s="220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AR169" s="23" t="s">
        <v>377</v>
      </c>
      <c r="AT169" s="23" t="s">
        <v>142</v>
      </c>
      <c r="AU169" s="23" t="s">
        <v>82</v>
      </c>
      <c r="AY169" s="23" t="s">
        <v>140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23" t="s">
        <v>80</v>
      </c>
      <c r="BK169" s="191">
        <f>ROUND(I169*H169,2)</f>
        <v>0</v>
      </c>
      <c r="BL169" s="23" t="s">
        <v>377</v>
      </c>
      <c r="BM169" s="23" t="s">
        <v>458</v>
      </c>
    </row>
    <row r="170" spans="2:65" s="1" customFormat="1" ht="6.9" customHeight="1">
      <c r="B170" s="55"/>
      <c r="C170" s="56"/>
      <c r="D170" s="56"/>
      <c r="E170" s="56"/>
      <c r="F170" s="56"/>
      <c r="G170" s="56"/>
      <c r="H170" s="56"/>
      <c r="I170" s="133"/>
      <c r="J170" s="56"/>
      <c r="K170" s="56"/>
      <c r="L170" s="40"/>
    </row>
  </sheetData>
  <autoFilter ref="C93:K169"/>
  <mergeCells count="13">
    <mergeCell ref="E86:H86"/>
    <mergeCell ref="G1:H1"/>
    <mergeCell ref="L2:V2"/>
    <mergeCell ref="E49:H49"/>
    <mergeCell ref="E51:H51"/>
    <mergeCell ref="J55:J56"/>
    <mergeCell ref="E82:H82"/>
    <mergeCell ref="E84:H8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workbookViewId="0">
      <pane ySplit="1" topLeftCell="A11" activePane="bottomLeft" state="frozen"/>
      <selection pane="bottomLeft" activeCell="C2" sqref="C2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5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106"/>
      <c r="C1" s="106"/>
      <c r="D1" s="107" t="s">
        <v>1</v>
      </c>
      <c r="E1" s="106"/>
      <c r="F1" s="108" t="s">
        <v>96</v>
      </c>
      <c r="G1" s="343" t="s">
        <v>97</v>
      </c>
      <c r="H1" s="343"/>
      <c r="I1" s="109"/>
      <c r="J1" s="108" t="s">
        <v>98</v>
      </c>
      <c r="K1" s="107" t="s">
        <v>99</v>
      </c>
      <c r="L1" s="108" t="s">
        <v>100</v>
      </c>
      <c r="M1" s="108"/>
      <c r="N1" s="108"/>
      <c r="O1" s="108"/>
      <c r="P1" s="108"/>
      <c r="Q1" s="108"/>
      <c r="R1" s="108"/>
      <c r="S1" s="108"/>
      <c r="T1" s="10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01" t="s">
        <v>8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23" t="s">
        <v>95</v>
      </c>
    </row>
    <row r="3" spans="1:70" ht="6.9" customHeight="1">
      <c r="B3" s="24"/>
      <c r="C3" s="25"/>
      <c r="D3" s="25"/>
      <c r="E3" s="25"/>
      <c r="F3" s="25"/>
      <c r="G3" s="25"/>
      <c r="H3" s="25"/>
      <c r="I3" s="110"/>
      <c r="J3" s="25"/>
      <c r="K3" s="26"/>
      <c r="AT3" s="23" t="s">
        <v>82</v>
      </c>
    </row>
    <row r="4" spans="1:70" ht="36.9" customHeight="1">
      <c r="B4" s="27"/>
      <c r="C4" s="28"/>
      <c r="D4" s="29" t="s">
        <v>101</v>
      </c>
      <c r="E4" s="28"/>
      <c r="F4" s="28"/>
      <c r="G4" s="28"/>
      <c r="H4" s="28"/>
      <c r="I4" s="111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11"/>
      <c r="J5" s="28"/>
      <c r="K5" s="30"/>
    </row>
    <row r="6" spans="1:70" ht="13.2">
      <c r="B6" s="27"/>
      <c r="C6" s="28"/>
      <c r="D6" s="36" t="s">
        <v>19</v>
      </c>
      <c r="E6" s="28"/>
      <c r="F6" s="28"/>
      <c r="G6" s="28"/>
      <c r="H6" s="28"/>
      <c r="I6" s="111"/>
      <c r="J6" s="28"/>
      <c r="K6" s="30"/>
    </row>
    <row r="7" spans="1:70" ht="16.5" customHeight="1">
      <c r="B7" s="27"/>
      <c r="C7" s="28"/>
      <c r="D7" s="28"/>
      <c r="E7" s="344" t="str">
        <f>'Rekapitulace stavby'!K6</f>
        <v>Areál pivovaru Kolín - veřejné osvětlení 
1. +2. + 3. etapa</v>
      </c>
      <c r="F7" s="350"/>
      <c r="G7" s="350"/>
      <c r="H7" s="350"/>
      <c r="I7" s="111"/>
      <c r="J7" s="28"/>
      <c r="K7" s="30"/>
    </row>
    <row r="8" spans="1:70" ht="13.2">
      <c r="B8" s="27"/>
      <c r="C8" s="28"/>
      <c r="D8" s="36" t="s">
        <v>102</v>
      </c>
      <c r="E8" s="28"/>
      <c r="F8" s="28"/>
      <c r="G8" s="28"/>
      <c r="H8" s="28"/>
      <c r="I8" s="111"/>
      <c r="J8" s="28"/>
      <c r="K8" s="30"/>
    </row>
    <row r="9" spans="1:70" s="1" customFormat="1" ht="16.5" customHeight="1">
      <c r="B9" s="40"/>
      <c r="C9" s="41"/>
      <c r="D9" s="41"/>
      <c r="E9" s="344" t="s">
        <v>392</v>
      </c>
      <c r="F9" s="345"/>
      <c r="G9" s="345"/>
      <c r="H9" s="345"/>
      <c r="I9" s="112"/>
      <c r="J9" s="41"/>
      <c r="K9" s="44"/>
    </row>
    <row r="10" spans="1:70" s="1" customFormat="1" ht="13.2">
      <c r="B10" s="40"/>
      <c r="C10" s="41"/>
      <c r="D10" s="36" t="s">
        <v>104</v>
      </c>
      <c r="E10" s="41"/>
      <c r="F10" s="41"/>
      <c r="G10" s="41"/>
      <c r="H10" s="41"/>
      <c r="I10" s="112"/>
      <c r="J10" s="41"/>
      <c r="K10" s="44"/>
    </row>
    <row r="11" spans="1:70" s="1" customFormat="1" ht="36.9" customHeight="1">
      <c r="B11" s="40"/>
      <c r="C11" s="41"/>
      <c r="D11" s="41"/>
      <c r="E11" s="346" t="s">
        <v>459</v>
      </c>
      <c r="F11" s="345"/>
      <c r="G11" s="345"/>
      <c r="H11" s="345"/>
      <c r="I11" s="112"/>
      <c r="J11" s="41"/>
      <c r="K11" s="44"/>
    </row>
    <row r="12" spans="1:70" s="1" customFormat="1">
      <c r="B12" s="40"/>
      <c r="C12" s="41"/>
      <c r="D12" s="41"/>
      <c r="E12" s="41"/>
      <c r="F12" s="41"/>
      <c r="G12" s="41"/>
      <c r="H12" s="41"/>
      <c r="I12" s="112"/>
      <c r="J12" s="41"/>
      <c r="K12" s="44"/>
    </row>
    <row r="13" spans="1:70" s="1" customFormat="1" ht="14.4" customHeight="1">
      <c r="B13" s="40"/>
      <c r="C13" s="41"/>
      <c r="D13" s="36" t="s">
        <v>20</v>
      </c>
      <c r="E13" s="41"/>
      <c r="F13" s="34" t="s">
        <v>5</v>
      </c>
      <c r="G13" s="41"/>
      <c r="H13" s="41"/>
      <c r="I13" s="113" t="s">
        <v>21</v>
      </c>
      <c r="J13" s="34" t="s">
        <v>5</v>
      </c>
      <c r="K13" s="44"/>
    </row>
    <row r="14" spans="1:70" s="1" customFormat="1" ht="14.4" customHeight="1">
      <c r="B14" s="40"/>
      <c r="C14" s="41"/>
      <c r="D14" s="36" t="s">
        <v>22</v>
      </c>
      <c r="E14" s="41"/>
      <c r="F14" s="34" t="s">
        <v>23</v>
      </c>
      <c r="G14" s="41"/>
      <c r="H14" s="41"/>
      <c r="I14" s="113" t="s">
        <v>24</v>
      </c>
      <c r="J14" s="114" t="str">
        <f>'Rekapitulace stavby'!AN8</f>
        <v>14. 12. 2017</v>
      </c>
      <c r="K14" s="44"/>
    </row>
    <row r="15" spans="1:70" s="1" customFormat="1" ht="10.95" customHeight="1">
      <c r="B15" s="40"/>
      <c r="C15" s="41"/>
      <c r="D15" s="41"/>
      <c r="E15" s="41"/>
      <c r="F15" s="41"/>
      <c r="G15" s="41"/>
      <c r="H15" s="41"/>
      <c r="I15" s="112"/>
      <c r="J15" s="41"/>
      <c r="K15" s="44"/>
    </row>
    <row r="16" spans="1:70" s="1" customFormat="1" ht="14.4" customHeight="1">
      <c r="B16" s="40"/>
      <c r="C16" s="41"/>
      <c r="D16" s="36" t="s">
        <v>26</v>
      </c>
      <c r="E16" s="41"/>
      <c r="F16" s="41"/>
      <c r="G16" s="41"/>
      <c r="H16" s="41"/>
      <c r="I16" s="113" t="s">
        <v>27</v>
      </c>
      <c r="J16" s="34" t="s">
        <v>5</v>
      </c>
      <c r="K16" s="44"/>
    </row>
    <row r="17" spans="2:11" s="1" customFormat="1" ht="18" customHeight="1">
      <c r="B17" s="40"/>
      <c r="C17" s="41"/>
      <c r="D17" s="41"/>
      <c r="E17" s="34" t="s">
        <v>28</v>
      </c>
      <c r="F17" s="41"/>
      <c r="G17" s="41"/>
      <c r="H17" s="41"/>
      <c r="I17" s="113" t="s">
        <v>29</v>
      </c>
      <c r="J17" s="34" t="s">
        <v>5</v>
      </c>
      <c r="K17" s="44"/>
    </row>
    <row r="18" spans="2:11" s="1" customFormat="1" ht="6.9" customHeight="1">
      <c r="B18" s="40"/>
      <c r="C18" s="41"/>
      <c r="D18" s="41"/>
      <c r="E18" s="41"/>
      <c r="F18" s="41"/>
      <c r="G18" s="41"/>
      <c r="H18" s="41"/>
      <c r="I18" s="112"/>
      <c r="J18" s="41"/>
      <c r="K18" s="44"/>
    </row>
    <row r="19" spans="2:11" s="1" customFormat="1" ht="14.4" customHeight="1">
      <c r="B19" s="40"/>
      <c r="C19" s="41"/>
      <c r="D19" s="36" t="s">
        <v>30</v>
      </c>
      <c r="E19" s="41"/>
      <c r="F19" s="41"/>
      <c r="G19" s="41"/>
      <c r="H19" s="41"/>
      <c r="I19" s="113" t="s">
        <v>27</v>
      </c>
      <c r="J19" s="34" t="str">
        <f>IF('Rekapitulace stavby'!AN13="Vyplň údaj","",IF('Rekapitulace stavby'!AN13="","",'Rekapitulace stavby'!AN13))</f>
        <v/>
      </c>
      <c r="K19" s="44"/>
    </row>
    <row r="20" spans="2:11" s="1" customFormat="1" ht="18" customHeight="1">
      <c r="B20" s="40"/>
      <c r="C20" s="41"/>
      <c r="D20" s="41"/>
      <c r="E20" s="34" t="str">
        <f>IF('Rekapitulace stavby'!E14="Vyplň údaj","",IF('Rekapitulace stavby'!E14="","",'Rekapitulace stavby'!E14))</f>
        <v/>
      </c>
      <c r="F20" s="41"/>
      <c r="G20" s="41"/>
      <c r="H20" s="41"/>
      <c r="I20" s="113" t="s">
        <v>29</v>
      </c>
      <c r="J20" s="34" t="str">
        <f>IF('Rekapitulace stavby'!AN14="Vyplň údaj","",IF('Rekapitulace stavby'!AN14="","",'Rekapitulace stavby'!AN14))</f>
        <v/>
      </c>
      <c r="K20" s="44"/>
    </row>
    <row r="21" spans="2:11" s="1" customFormat="1" ht="6.9" customHeight="1">
      <c r="B21" s="40"/>
      <c r="C21" s="41"/>
      <c r="D21" s="41"/>
      <c r="E21" s="41"/>
      <c r="F21" s="41"/>
      <c r="G21" s="41"/>
      <c r="H21" s="41"/>
      <c r="I21" s="112"/>
      <c r="J21" s="41"/>
      <c r="K21" s="44"/>
    </row>
    <row r="22" spans="2:11" s="1" customFormat="1" ht="14.4" customHeight="1">
      <c r="B22" s="40"/>
      <c r="C22" s="41"/>
      <c r="D22" s="36" t="s">
        <v>32</v>
      </c>
      <c r="E22" s="41"/>
      <c r="F22" s="41"/>
      <c r="G22" s="41"/>
      <c r="H22" s="41"/>
      <c r="I22" s="113" t="s">
        <v>27</v>
      </c>
      <c r="J22" s="34" t="s">
        <v>33</v>
      </c>
      <c r="K22" s="44"/>
    </row>
    <row r="23" spans="2:11" s="1" customFormat="1" ht="18" customHeight="1">
      <c r="B23" s="40"/>
      <c r="C23" s="41"/>
      <c r="D23" s="41"/>
      <c r="E23" s="34" t="s">
        <v>34</v>
      </c>
      <c r="F23" s="41"/>
      <c r="G23" s="41"/>
      <c r="H23" s="41"/>
      <c r="I23" s="113" t="s">
        <v>29</v>
      </c>
      <c r="J23" s="34" t="s">
        <v>35</v>
      </c>
      <c r="K23" s="44"/>
    </row>
    <row r="24" spans="2:11" s="1" customFormat="1" ht="6.9" customHeight="1">
      <c r="B24" s="40"/>
      <c r="C24" s="41"/>
      <c r="D24" s="41"/>
      <c r="E24" s="41"/>
      <c r="F24" s="41"/>
      <c r="G24" s="41"/>
      <c r="H24" s="41"/>
      <c r="I24" s="112"/>
      <c r="J24" s="41"/>
      <c r="K24" s="44"/>
    </row>
    <row r="25" spans="2:11" s="1" customFormat="1" ht="14.4" customHeight="1">
      <c r="B25" s="40"/>
      <c r="C25" s="41"/>
      <c r="D25" s="36" t="s">
        <v>37</v>
      </c>
      <c r="E25" s="41"/>
      <c r="F25" s="41"/>
      <c r="G25" s="41"/>
      <c r="H25" s="41"/>
      <c r="I25" s="112"/>
      <c r="J25" s="41"/>
      <c r="K25" s="44"/>
    </row>
    <row r="26" spans="2:11" s="7" customFormat="1" ht="16.5" customHeight="1">
      <c r="B26" s="115"/>
      <c r="C26" s="116"/>
      <c r="D26" s="116"/>
      <c r="E26" s="338" t="s">
        <v>5</v>
      </c>
      <c r="F26" s="338"/>
      <c r="G26" s="338"/>
      <c r="H26" s="338"/>
      <c r="I26" s="117"/>
      <c r="J26" s="116"/>
      <c r="K26" s="118"/>
    </row>
    <row r="27" spans="2:11" s="1" customFormat="1" ht="6.9" customHeight="1">
      <c r="B27" s="40"/>
      <c r="C27" s="41"/>
      <c r="D27" s="41"/>
      <c r="E27" s="41"/>
      <c r="F27" s="41"/>
      <c r="G27" s="41"/>
      <c r="H27" s="41"/>
      <c r="I27" s="112"/>
      <c r="J27" s="41"/>
      <c r="K27" s="44"/>
    </row>
    <row r="28" spans="2:11" s="1" customFormat="1" ht="6.9" customHeight="1">
      <c r="B28" s="40"/>
      <c r="C28" s="41"/>
      <c r="D28" s="67"/>
      <c r="E28" s="67"/>
      <c r="F28" s="67"/>
      <c r="G28" s="67"/>
      <c r="H28" s="67"/>
      <c r="I28" s="119"/>
      <c r="J28" s="67"/>
      <c r="K28" s="120"/>
    </row>
    <row r="29" spans="2:11" s="1" customFormat="1" ht="25.35" customHeight="1">
      <c r="B29" s="40"/>
      <c r="C29" s="41"/>
      <c r="D29" s="121" t="s">
        <v>39</v>
      </c>
      <c r="E29" s="41"/>
      <c r="F29" s="41"/>
      <c r="G29" s="41"/>
      <c r="H29" s="41"/>
      <c r="I29" s="112"/>
      <c r="J29" s="122">
        <f>ROUND(J84,2)</f>
        <v>0</v>
      </c>
      <c r="K29" s="44"/>
    </row>
    <row r="30" spans="2:11" s="1" customFormat="1" ht="6.9" customHeight="1">
      <c r="B30" s="40"/>
      <c r="C30" s="41"/>
      <c r="D30" s="67"/>
      <c r="E30" s="67"/>
      <c r="F30" s="67"/>
      <c r="G30" s="67"/>
      <c r="H30" s="67"/>
      <c r="I30" s="119"/>
      <c r="J30" s="67"/>
      <c r="K30" s="120"/>
    </row>
    <row r="31" spans="2:11" s="1" customFormat="1" ht="14.4" customHeight="1">
      <c r="B31" s="40"/>
      <c r="C31" s="41"/>
      <c r="D31" s="41"/>
      <c r="E31" s="41"/>
      <c r="F31" s="45" t="s">
        <v>41</v>
      </c>
      <c r="G31" s="41"/>
      <c r="H31" s="41"/>
      <c r="I31" s="123" t="s">
        <v>40</v>
      </c>
      <c r="J31" s="45" t="s">
        <v>42</v>
      </c>
      <c r="K31" s="44"/>
    </row>
    <row r="32" spans="2:11" s="1" customFormat="1" ht="14.4" customHeight="1">
      <c r="B32" s="40"/>
      <c r="C32" s="41"/>
      <c r="D32" s="48" t="s">
        <v>43</v>
      </c>
      <c r="E32" s="48" t="s">
        <v>44</v>
      </c>
      <c r="F32" s="124">
        <f>ROUND(SUM(BE84:BE87), 2)</f>
        <v>0</v>
      </c>
      <c r="G32" s="41"/>
      <c r="H32" s="41"/>
      <c r="I32" s="125">
        <v>0.21</v>
      </c>
      <c r="J32" s="124">
        <f>ROUND(ROUND((SUM(BE84:BE87)), 2)*I32, 2)</f>
        <v>0</v>
      </c>
      <c r="K32" s="44"/>
    </row>
    <row r="33" spans="2:11" s="1" customFormat="1" ht="14.4" customHeight="1">
      <c r="B33" s="40"/>
      <c r="C33" s="41"/>
      <c r="D33" s="41"/>
      <c r="E33" s="48" t="s">
        <v>45</v>
      </c>
      <c r="F33" s="124">
        <f>ROUND(SUM(BF84:BF87), 2)</f>
        <v>0</v>
      </c>
      <c r="G33" s="41"/>
      <c r="H33" s="41"/>
      <c r="I33" s="125">
        <v>0.15</v>
      </c>
      <c r="J33" s="124">
        <f>ROUND(ROUND((SUM(BF84:BF87)), 2)*I33, 2)</f>
        <v>0</v>
      </c>
      <c r="K33" s="44"/>
    </row>
    <row r="34" spans="2:11" s="1" customFormat="1" ht="14.4" hidden="1" customHeight="1">
      <c r="B34" s="40"/>
      <c r="C34" s="41"/>
      <c r="D34" s="41"/>
      <c r="E34" s="48" t="s">
        <v>46</v>
      </c>
      <c r="F34" s="124">
        <f>ROUND(SUM(BG84:BG87), 2)</f>
        <v>0</v>
      </c>
      <c r="G34" s="41"/>
      <c r="H34" s="41"/>
      <c r="I34" s="125">
        <v>0.21</v>
      </c>
      <c r="J34" s="124">
        <v>0</v>
      </c>
      <c r="K34" s="44"/>
    </row>
    <row r="35" spans="2:11" s="1" customFormat="1" ht="14.4" hidden="1" customHeight="1">
      <c r="B35" s="40"/>
      <c r="C35" s="41"/>
      <c r="D35" s="41"/>
      <c r="E35" s="48" t="s">
        <v>47</v>
      </c>
      <c r="F35" s="124">
        <f>ROUND(SUM(BH84:BH87), 2)</f>
        <v>0</v>
      </c>
      <c r="G35" s="41"/>
      <c r="H35" s="41"/>
      <c r="I35" s="125">
        <v>0.15</v>
      </c>
      <c r="J35" s="124">
        <v>0</v>
      </c>
      <c r="K35" s="44"/>
    </row>
    <row r="36" spans="2:11" s="1" customFormat="1" ht="14.4" hidden="1" customHeight="1">
      <c r="B36" s="40"/>
      <c r="C36" s="41"/>
      <c r="D36" s="41"/>
      <c r="E36" s="48" t="s">
        <v>48</v>
      </c>
      <c r="F36" s="124">
        <f>ROUND(SUM(BI84:BI87), 2)</f>
        <v>0</v>
      </c>
      <c r="G36" s="41"/>
      <c r="H36" s="41"/>
      <c r="I36" s="125">
        <v>0</v>
      </c>
      <c r="J36" s="124">
        <v>0</v>
      </c>
      <c r="K36" s="44"/>
    </row>
    <row r="37" spans="2:11" s="1" customFormat="1" ht="6.9" customHeight="1">
      <c r="B37" s="40"/>
      <c r="C37" s="41"/>
      <c r="D37" s="41"/>
      <c r="E37" s="41"/>
      <c r="F37" s="41"/>
      <c r="G37" s="41"/>
      <c r="H37" s="41"/>
      <c r="I37" s="112"/>
      <c r="J37" s="41"/>
      <c r="K37" s="44"/>
    </row>
    <row r="38" spans="2:11" s="1" customFormat="1" ht="25.35" customHeight="1">
      <c r="B38" s="40"/>
      <c r="C38" s="126"/>
      <c r="D38" s="127" t="s">
        <v>49</v>
      </c>
      <c r="E38" s="70"/>
      <c r="F38" s="70"/>
      <c r="G38" s="128" t="s">
        <v>50</v>
      </c>
      <c r="H38" s="129" t="s">
        <v>51</v>
      </c>
      <c r="I38" s="130"/>
      <c r="J38" s="131">
        <f>SUM(J29:J36)</f>
        <v>0</v>
      </c>
      <c r="K38" s="132"/>
    </row>
    <row r="39" spans="2:11" s="1" customFormat="1" ht="14.4" customHeight="1">
      <c r="B39" s="55"/>
      <c r="C39" s="56"/>
      <c r="D39" s="56"/>
      <c r="E39" s="56"/>
      <c r="F39" s="56"/>
      <c r="G39" s="56"/>
      <c r="H39" s="56"/>
      <c r="I39" s="133"/>
      <c r="J39" s="56"/>
      <c r="K39" s="57"/>
    </row>
    <row r="43" spans="2:11" s="1" customFormat="1" ht="6.9" customHeight="1">
      <c r="B43" s="58"/>
      <c r="C43" s="59"/>
      <c r="D43" s="59"/>
      <c r="E43" s="59"/>
      <c r="F43" s="59"/>
      <c r="G43" s="59"/>
      <c r="H43" s="59"/>
      <c r="I43" s="134"/>
      <c r="J43" s="59"/>
      <c r="K43" s="135"/>
    </row>
    <row r="44" spans="2:11" s="1" customFormat="1" ht="36.9" customHeight="1">
      <c r="B44" s="40"/>
      <c r="C44" s="29" t="s">
        <v>106</v>
      </c>
      <c r="D44" s="41"/>
      <c r="E44" s="41"/>
      <c r="F44" s="41"/>
      <c r="G44" s="41"/>
      <c r="H44" s="41"/>
      <c r="I44" s="112"/>
      <c r="J44" s="41"/>
      <c r="K44" s="44"/>
    </row>
    <row r="45" spans="2:11" s="1" customFormat="1" ht="6.9" customHeight="1">
      <c r="B45" s="40"/>
      <c r="C45" s="41"/>
      <c r="D45" s="41"/>
      <c r="E45" s="41"/>
      <c r="F45" s="41"/>
      <c r="G45" s="41"/>
      <c r="H45" s="41"/>
      <c r="I45" s="112"/>
      <c r="J45" s="41"/>
      <c r="K45" s="44"/>
    </row>
    <row r="46" spans="2:11" s="1" customFormat="1" ht="14.4" customHeight="1">
      <c r="B46" s="40"/>
      <c r="C46" s="36" t="s">
        <v>19</v>
      </c>
      <c r="D46" s="41"/>
      <c r="E46" s="41"/>
      <c r="F46" s="41"/>
      <c r="G46" s="41"/>
      <c r="H46" s="41"/>
      <c r="I46" s="112"/>
      <c r="J46" s="41"/>
      <c r="K46" s="44"/>
    </row>
    <row r="47" spans="2:11" s="1" customFormat="1" ht="16.5" customHeight="1">
      <c r="B47" s="40"/>
      <c r="C47" s="41"/>
      <c r="D47" s="41"/>
      <c r="E47" s="344" t="str">
        <f>E7</f>
        <v>Areál pivovaru Kolín - veřejné osvětlení 
1. +2. + 3. etapa</v>
      </c>
      <c r="F47" s="350"/>
      <c r="G47" s="350"/>
      <c r="H47" s="350"/>
      <c r="I47" s="112"/>
      <c r="J47" s="41"/>
      <c r="K47" s="44"/>
    </row>
    <row r="48" spans="2:11" ht="13.2">
      <c r="B48" s="27"/>
      <c r="C48" s="36" t="s">
        <v>102</v>
      </c>
      <c r="D48" s="28"/>
      <c r="E48" s="28"/>
      <c r="F48" s="28"/>
      <c r="G48" s="28"/>
      <c r="H48" s="28"/>
      <c r="I48" s="111"/>
      <c r="J48" s="28"/>
      <c r="K48" s="30"/>
    </row>
    <row r="49" spans="2:47" s="1" customFormat="1" ht="16.5" customHeight="1">
      <c r="B49" s="40"/>
      <c r="C49" s="41"/>
      <c r="D49" s="41"/>
      <c r="E49" s="344" t="s">
        <v>392</v>
      </c>
      <c r="F49" s="345"/>
      <c r="G49" s="345"/>
      <c r="H49" s="345"/>
      <c r="I49" s="112"/>
      <c r="J49" s="41"/>
      <c r="K49" s="44"/>
    </row>
    <row r="50" spans="2:47" s="1" customFormat="1" ht="14.4" customHeight="1">
      <c r="B50" s="40"/>
      <c r="C50" s="36" t="s">
        <v>104</v>
      </c>
      <c r="D50" s="41"/>
      <c r="E50" s="41"/>
      <c r="F50" s="41"/>
      <c r="G50" s="41"/>
      <c r="H50" s="41"/>
      <c r="I50" s="112"/>
      <c r="J50" s="41"/>
      <c r="K50" s="44"/>
    </row>
    <row r="51" spans="2:47" s="1" customFormat="1" ht="17.25" customHeight="1">
      <c r="B51" s="40"/>
      <c r="C51" s="41"/>
      <c r="D51" s="41"/>
      <c r="E51" s="346" t="str">
        <f>E11</f>
        <v>1784d - Elektroinstalace</v>
      </c>
      <c r="F51" s="345"/>
      <c r="G51" s="345"/>
      <c r="H51" s="345"/>
      <c r="I51" s="112"/>
      <c r="J51" s="41"/>
      <c r="K51" s="44"/>
    </row>
    <row r="52" spans="2:47" s="1" customFormat="1" ht="6.9" customHeight="1">
      <c r="B52" s="40"/>
      <c r="C52" s="41"/>
      <c r="D52" s="41"/>
      <c r="E52" s="41"/>
      <c r="F52" s="41"/>
      <c r="G52" s="41"/>
      <c r="H52" s="41"/>
      <c r="I52" s="112"/>
      <c r="J52" s="41"/>
      <c r="K52" s="44"/>
    </row>
    <row r="53" spans="2:47" s="1" customFormat="1" ht="18" customHeight="1">
      <c r="B53" s="40"/>
      <c r="C53" s="36" t="s">
        <v>22</v>
      </c>
      <c r="D53" s="41"/>
      <c r="E53" s="41"/>
      <c r="F53" s="34" t="str">
        <f>F14</f>
        <v>Areál pivovaru Kolín</v>
      </c>
      <c r="G53" s="41"/>
      <c r="H53" s="41"/>
      <c r="I53" s="113" t="s">
        <v>24</v>
      </c>
      <c r="J53" s="114" t="str">
        <f>IF(J14="","",J14)</f>
        <v>14. 12. 2017</v>
      </c>
      <c r="K53" s="44"/>
    </row>
    <row r="54" spans="2:47" s="1" customFormat="1" ht="6.9" customHeight="1">
      <c r="B54" s="40"/>
      <c r="C54" s="41"/>
      <c r="D54" s="41"/>
      <c r="E54" s="41"/>
      <c r="F54" s="41"/>
      <c r="G54" s="41"/>
      <c r="H54" s="41"/>
      <c r="I54" s="112"/>
      <c r="J54" s="41"/>
      <c r="K54" s="44"/>
    </row>
    <row r="55" spans="2:47" s="1" customFormat="1" ht="13.2">
      <c r="B55" s="40"/>
      <c r="C55" s="36" t="s">
        <v>26</v>
      </c>
      <c r="D55" s="41"/>
      <c r="E55" s="41"/>
      <c r="F55" s="34" t="str">
        <f>E17</f>
        <v>Město Kolín, Karlovo náměstí 78, Kolín I</v>
      </c>
      <c r="G55" s="41"/>
      <c r="H55" s="41"/>
      <c r="I55" s="113" t="s">
        <v>32</v>
      </c>
      <c r="J55" s="338" t="str">
        <f>E23</f>
        <v>AZ PROJECT s.r.o., Plynárenská 830, Kolín IV</v>
      </c>
      <c r="K55" s="44"/>
    </row>
    <row r="56" spans="2:47" s="1" customFormat="1" ht="14.4" customHeight="1">
      <c r="B56" s="40"/>
      <c r="C56" s="36" t="s">
        <v>30</v>
      </c>
      <c r="D56" s="41"/>
      <c r="E56" s="41"/>
      <c r="F56" s="34" t="str">
        <f>IF(E20="","",E20)</f>
        <v/>
      </c>
      <c r="G56" s="41"/>
      <c r="H56" s="41"/>
      <c r="I56" s="112"/>
      <c r="J56" s="347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12"/>
      <c r="J57" s="41"/>
      <c r="K57" s="44"/>
    </row>
    <row r="58" spans="2:47" s="1" customFormat="1" ht="29.25" customHeight="1">
      <c r="B58" s="40"/>
      <c r="C58" s="136" t="s">
        <v>107</v>
      </c>
      <c r="D58" s="126"/>
      <c r="E58" s="126"/>
      <c r="F58" s="126"/>
      <c r="G58" s="126"/>
      <c r="H58" s="126"/>
      <c r="I58" s="137"/>
      <c r="J58" s="138" t="s">
        <v>108</v>
      </c>
      <c r="K58" s="139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12"/>
      <c r="J59" s="41"/>
      <c r="K59" s="44"/>
    </row>
    <row r="60" spans="2:47" s="1" customFormat="1" ht="29.25" customHeight="1">
      <c r="B60" s="40"/>
      <c r="C60" s="140" t="s">
        <v>109</v>
      </c>
      <c r="D60" s="41"/>
      <c r="E60" s="41"/>
      <c r="F60" s="41"/>
      <c r="G60" s="41"/>
      <c r="H60" s="41"/>
      <c r="I60" s="112"/>
      <c r="J60" s="122">
        <f>J84</f>
        <v>0</v>
      </c>
      <c r="K60" s="44"/>
      <c r="AU60" s="23" t="s">
        <v>110</v>
      </c>
    </row>
    <row r="61" spans="2:47" s="8" customFormat="1" ht="24.9" customHeight="1">
      <c r="B61" s="141"/>
      <c r="C61" s="142"/>
      <c r="D61" s="143" t="s">
        <v>380</v>
      </c>
      <c r="E61" s="144"/>
      <c r="F61" s="144"/>
      <c r="G61" s="144"/>
      <c r="H61" s="144"/>
      <c r="I61" s="145"/>
      <c r="J61" s="146">
        <f>J85</f>
        <v>0</v>
      </c>
      <c r="K61" s="147"/>
    </row>
    <row r="62" spans="2:47" s="9" customFormat="1" ht="19.95" customHeight="1">
      <c r="B62" s="148"/>
      <c r="C62" s="149"/>
      <c r="D62" s="150" t="s">
        <v>390</v>
      </c>
      <c r="E62" s="151"/>
      <c r="F62" s="151"/>
      <c r="G62" s="151"/>
      <c r="H62" s="151"/>
      <c r="I62" s="152"/>
      <c r="J62" s="153">
        <f>J86</f>
        <v>0</v>
      </c>
      <c r="K62" s="154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12"/>
      <c r="J63" s="41"/>
      <c r="K63" s="44"/>
    </row>
    <row r="64" spans="2:47" s="1" customFormat="1" ht="6.9" customHeight="1">
      <c r="B64" s="55"/>
      <c r="C64" s="56"/>
      <c r="D64" s="56"/>
      <c r="E64" s="56"/>
      <c r="F64" s="56"/>
      <c r="G64" s="56"/>
      <c r="H64" s="56"/>
      <c r="I64" s="133"/>
      <c r="J64" s="56"/>
      <c r="K64" s="57"/>
    </row>
    <row r="68" spans="2:12" s="1" customFormat="1" ht="6.9" customHeight="1">
      <c r="B68" s="58"/>
      <c r="C68" s="59"/>
      <c r="D68" s="59"/>
      <c r="E68" s="59"/>
      <c r="F68" s="59"/>
      <c r="G68" s="59"/>
      <c r="H68" s="59"/>
      <c r="I68" s="134"/>
      <c r="J68" s="59"/>
      <c r="K68" s="59"/>
      <c r="L68" s="40"/>
    </row>
    <row r="69" spans="2:12" s="1" customFormat="1" ht="36.9" customHeight="1">
      <c r="B69" s="40"/>
      <c r="C69" s="60" t="s">
        <v>124</v>
      </c>
      <c r="L69" s="40"/>
    </row>
    <row r="70" spans="2:12" s="1" customFormat="1" ht="6.9" customHeight="1">
      <c r="B70" s="40"/>
      <c r="L70" s="40"/>
    </row>
    <row r="71" spans="2:12" s="1" customFormat="1" ht="14.4" customHeight="1">
      <c r="B71" s="40"/>
      <c r="C71" s="62" t="s">
        <v>19</v>
      </c>
      <c r="L71" s="40"/>
    </row>
    <row r="72" spans="2:12" s="1" customFormat="1" ht="16.5" customHeight="1">
      <c r="B72" s="40"/>
      <c r="E72" s="348" t="str">
        <f>E7</f>
        <v>Areál pivovaru Kolín - veřejné osvětlení 
1. +2. + 3. etapa</v>
      </c>
      <c r="F72" s="349"/>
      <c r="G72" s="349"/>
      <c r="H72" s="349"/>
      <c r="L72" s="40"/>
    </row>
    <row r="73" spans="2:12" ht="13.2">
      <c r="B73" s="27"/>
      <c r="C73" s="62" t="s">
        <v>102</v>
      </c>
      <c r="L73" s="27"/>
    </row>
    <row r="74" spans="2:12" s="1" customFormat="1" ht="16.5" customHeight="1">
      <c r="B74" s="40"/>
      <c r="E74" s="348" t="s">
        <v>392</v>
      </c>
      <c r="F74" s="342"/>
      <c r="G74" s="342"/>
      <c r="H74" s="342"/>
      <c r="L74" s="40"/>
    </row>
    <row r="75" spans="2:12" s="1" customFormat="1" ht="14.4" customHeight="1">
      <c r="B75" s="40"/>
      <c r="C75" s="62" t="s">
        <v>104</v>
      </c>
      <c r="L75" s="40"/>
    </row>
    <row r="76" spans="2:12" s="1" customFormat="1" ht="17.25" customHeight="1">
      <c r="B76" s="40"/>
      <c r="E76" s="312" t="str">
        <f>E11</f>
        <v>1784d - Elektroinstalace</v>
      </c>
      <c r="F76" s="342"/>
      <c r="G76" s="342"/>
      <c r="H76" s="342"/>
      <c r="L76" s="40"/>
    </row>
    <row r="77" spans="2:12" s="1" customFormat="1" ht="6.9" customHeight="1">
      <c r="B77" s="40"/>
      <c r="L77" s="40"/>
    </row>
    <row r="78" spans="2:12" s="1" customFormat="1" ht="18" customHeight="1">
      <c r="B78" s="40"/>
      <c r="C78" s="62" t="s">
        <v>22</v>
      </c>
      <c r="F78" s="155" t="str">
        <f>F14</f>
        <v>Areál pivovaru Kolín</v>
      </c>
      <c r="I78" s="156" t="s">
        <v>24</v>
      </c>
      <c r="J78" s="66" t="str">
        <f>IF(J14="","",J14)</f>
        <v>14. 12. 2017</v>
      </c>
      <c r="L78" s="40"/>
    </row>
    <row r="79" spans="2:12" s="1" customFormat="1" ht="6.9" customHeight="1">
      <c r="B79" s="40"/>
      <c r="L79" s="40"/>
    </row>
    <row r="80" spans="2:12" s="1" customFormat="1" ht="13.2">
      <c r="B80" s="40"/>
      <c r="C80" s="62" t="s">
        <v>26</v>
      </c>
      <c r="F80" s="155" t="str">
        <f>E17</f>
        <v>Město Kolín, Karlovo náměstí 78, Kolín I</v>
      </c>
      <c r="I80" s="156" t="s">
        <v>32</v>
      </c>
      <c r="J80" s="155" t="str">
        <f>E23</f>
        <v>AZ PROJECT s.r.o., Plynárenská 830, Kolín IV</v>
      </c>
      <c r="L80" s="40"/>
    </row>
    <row r="81" spans="2:65" s="1" customFormat="1" ht="14.4" customHeight="1">
      <c r="B81" s="40"/>
      <c r="C81" s="62" t="s">
        <v>30</v>
      </c>
      <c r="F81" s="155" t="str">
        <f>IF(E20="","",E20)</f>
        <v/>
      </c>
      <c r="L81" s="40"/>
    </row>
    <row r="82" spans="2:65" s="1" customFormat="1" ht="10.35" customHeight="1">
      <c r="B82" s="40"/>
      <c r="L82" s="40"/>
    </row>
    <row r="83" spans="2:65" s="10" customFormat="1" ht="29.25" customHeight="1">
      <c r="B83" s="157"/>
      <c r="C83" s="158" t="s">
        <v>125</v>
      </c>
      <c r="D83" s="159" t="s">
        <v>58</v>
      </c>
      <c r="E83" s="159" t="s">
        <v>54</v>
      </c>
      <c r="F83" s="159" t="s">
        <v>126</v>
      </c>
      <c r="G83" s="159" t="s">
        <v>127</v>
      </c>
      <c r="H83" s="159" t="s">
        <v>128</v>
      </c>
      <c r="I83" s="160" t="s">
        <v>129</v>
      </c>
      <c r="J83" s="159" t="s">
        <v>108</v>
      </c>
      <c r="K83" s="161" t="s">
        <v>130</v>
      </c>
      <c r="L83" s="157"/>
      <c r="M83" s="72" t="s">
        <v>131</v>
      </c>
      <c r="N83" s="73" t="s">
        <v>43</v>
      </c>
      <c r="O83" s="73" t="s">
        <v>132</v>
      </c>
      <c r="P83" s="73" t="s">
        <v>133</v>
      </c>
      <c r="Q83" s="73" t="s">
        <v>134</v>
      </c>
      <c r="R83" s="73" t="s">
        <v>135</v>
      </c>
      <c r="S83" s="73" t="s">
        <v>136</v>
      </c>
      <c r="T83" s="74" t="s">
        <v>137</v>
      </c>
    </row>
    <row r="84" spans="2:65" s="1" customFormat="1" ht="29.25" customHeight="1">
      <c r="B84" s="40"/>
      <c r="C84" s="76" t="s">
        <v>109</v>
      </c>
      <c r="J84" s="162">
        <f>BK84</f>
        <v>0</v>
      </c>
      <c r="L84" s="40"/>
      <c r="M84" s="75"/>
      <c r="N84" s="67"/>
      <c r="O84" s="67"/>
      <c r="P84" s="163">
        <f>P85</f>
        <v>0</v>
      </c>
      <c r="Q84" s="67"/>
      <c r="R84" s="163">
        <f>R85</f>
        <v>0</v>
      </c>
      <c r="S84" s="67"/>
      <c r="T84" s="164">
        <f>T85</f>
        <v>0</v>
      </c>
      <c r="AT84" s="23" t="s">
        <v>72</v>
      </c>
      <c r="AU84" s="23" t="s">
        <v>110</v>
      </c>
      <c r="BK84" s="165">
        <f>BK85</f>
        <v>0</v>
      </c>
    </row>
    <row r="85" spans="2:65" s="11" customFormat="1" ht="37.35" customHeight="1">
      <c r="B85" s="166"/>
      <c r="D85" s="167" t="s">
        <v>72</v>
      </c>
      <c r="E85" s="168" t="s">
        <v>382</v>
      </c>
      <c r="F85" s="168" t="s">
        <v>383</v>
      </c>
      <c r="I85" s="169"/>
      <c r="J85" s="170">
        <f>BK85</f>
        <v>0</v>
      </c>
      <c r="L85" s="166"/>
      <c r="M85" s="171"/>
      <c r="N85" s="172"/>
      <c r="O85" s="172"/>
      <c r="P85" s="173">
        <f>P86</f>
        <v>0</v>
      </c>
      <c r="Q85" s="172"/>
      <c r="R85" s="173">
        <f>R86</f>
        <v>0</v>
      </c>
      <c r="S85" s="172"/>
      <c r="T85" s="174">
        <f>T86</f>
        <v>0</v>
      </c>
      <c r="AR85" s="167" t="s">
        <v>82</v>
      </c>
      <c r="AT85" s="175" t="s">
        <v>72</v>
      </c>
      <c r="AU85" s="175" t="s">
        <v>73</v>
      </c>
      <c r="AY85" s="167" t="s">
        <v>140</v>
      </c>
      <c r="BK85" s="176">
        <f>BK86</f>
        <v>0</v>
      </c>
    </row>
    <row r="86" spans="2:65" s="11" customFormat="1" ht="19.95" customHeight="1">
      <c r="B86" s="166"/>
      <c r="D86" s="167" t="s">
        <v>72</v>
      </c>
      <c r="E86" s="177" t="s">
        <v>384</v>
      </c>
      <c r="F86" s="177" t="s">
        <v>391</v>
      </c>
      <c r="I86" s="169"/>
      <c r="J86" s="178">
        <f>BK86</f>
        <v>0</v>
      </c>
      <c r="L86" s="166"/>
      <c r="M86" s="171"/>
      <c r="N86" s="172"/>
      <c r="O86" s="172"/>
      <c r="P86" s="173">
        <f>P87</f>
        <v>0</v>
      </c>
      <c r="Q86" s="172"/>
      <c r="R86" s="173">
        <f>R87</f>
        <v>0</v>
      </c>
      <c r="S86" s="172"/>
      <c r="T86" s="174">
        <f>T87</f>
        <v>0</v>
      </c>
      <c r="AR86" s="167" t="s">
        <v>82</v>
      </c>
      <c r="AT86" s="175" t="s">
        <v>72</v>
      </c>
      <c r="AU86" s="175" t="s">
        <v>80</v>
      </c>
      <c r="AY86" s="167" t="s">
        <v>140</v>
      </c>
      <c r="BK86" s="176">
        <f>BK87</f>
        <v>0</v>
      </c>
    </row>
    <row r="87" spans="2:65" s="1" customFormat="1" ht="16.5" customHeight="1">
      <c r="B87" s="179"/>
      <c r="C87" s="180" t="s">
        <v>80</v>
      </c>
      <c r="D87" s="180" t="s">
        <v>142</v>
      </c>
      <c r="E87" s="181" t="s">
        <v>385</v>
      </c>
      <c r="F87" s="182" t="s">
        <v>386</v>
      </c>
      <c r="G87" s="183" t="s">
        <v>376</v>
      </c>
      <c r="H87" s="184">
        <v>1</v>
      </c>
      <c r="I87" s="185"/>
      <c r="J87" s="186">
        <f>ROUND(I87*H87,2)</f>
        <v>0</v>
      </c>
      <c r="K87" s="182" t="s">
        <v>5</v>
      </c>
      <c r="L87" s="40"/>
      <c r="M87" s="187" t="s">
        <v>5</v>
      </c>
      <c r="N87" s="219" t="s">
        <v>44</v>
      </c>
      <c r="O87" s="220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AR87" s="23" t="s">
        <v>221</v>
      </c>
      <c r="AT87" s="23" t="s">
        <v>142</v>
      </c>
      <c r="AU87" s="23" t="s">
        <v>82</v>
      </c>
      <c r="AY87" s="23" t="s">
        <v>140</v>
      </c>
      <c r="BE87" s="191">
        <f>IF(N87="základní",J87,0)</f>
        <v>0</v>
      </c>
      <c r="BF87" s="191">
        <f>IF(N87="snížená",J87,0)</f>
        <v>0</v>
      </c>
      <c r="BG87" s="191">
        <f>IF(N87="zákl. přenesená",J87,0)</f>
        <v>0</v>
      </c>
      <c r="BH87" s="191">
        <f>IF(N87="sníž. přenesená",J87,0)</f>
        <v>0</v>
      </c>
      <c r="BI87" s="191">
        <f>IF(N87="nulová",J87,0)</f>
        <v>0</v>
      </c>
      <c r="BJ87" s="23" t="s">
        <v>80</v>
      </c>
      <c r="BK87" s="191">
        <f>ROUND(I87*H87,2)</f>
        <v>0</v>
      </c>
      <c r="BL87" s="23" t="s">
        <v>221</v>
      </c>
      <c r="BM87" s="23" t="s">
        <v>460</v>
      </c>
    </row>
    <row r="88" spans="2:65" s="1" customFormat="1" ht="6.9" customHeight="1">
      <c r="B88" s="55"/>
      <c r="C88" s="56"/>
      <c r="D88" s="56"/>
      <c r="E88" s="56"/>
      <c r="F88" s="56"/>
      <c r="G88" s="56"/>
      <c r="H88" s="56"/>
      <c r="I88" s="133"/>
      <c r="J88" s="56"/>
      <c r="K88" s="56"/>
      <c r="L88" s="40"/>
    </row>
  </sheetData>
  <autoFilter ref="C83:K87"/>
  <mergeCells count="13">
    <mergeCell ref="E76:H76"/>
    <mergeCell ref="G1:H1"/>
    <mergeCell ref="L2:V2"/>
    <mergeCell ref="E49:H49"/>
    <mergeCell ref="E51:H51"/>
    <mergeCell ref="J55:J56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23" customWidth="1"/>
    <col min="2" max="2" width="1.7109375" style="223" customWidth="1"/>
    <col min="3" max="4" width="5" style="223" customWidth="1"/>
    <col min="5" max="5" width="11.7109375" style="223" customWidth="1"/>
    <col min="6" max="6" width="9.140625" style="223" customWidth="1"/>
    <col min="7" max="7" width="5" style="223" customWidth="1"/>
    <col min="8" max="8" width="77.85546875" style="223" customWidth="1"/>
    <col min="9" max="10" width="20" style="223" customWidth="1"/>
    <col min="11" max="11" width="1.7109375" style="223" customWidth="1"/>
  </cols>
  <sheetData>
    <row r="1" spans="2:11" ht="37.5" customHeight="1"/>
    <row r="2" spans="2:1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pans="2:11" s="14" customFormat="1" ht="45" customHeight="1">
      <c r="B3" s="227"/>
      <c r="C3" s="352" t="s">
        <v>461</v>
      </c>
      <c r="D3" s="352"/>
      <c r="E3" s="352"/>
      <c r="F3" s="352"/>
      <c r="G3" s="352"/>
      <c r="H3" s="352"/>
      <c r="I3" s="352"/>
      <c r="J3" s="352"/>
      <c r="K3" s="228"/>
    </row>
    <row r="4" spans="2:11" ht="25.5" customHeight="1">
      <c r="B4" s="229"/>
      <c r="C4" s="353" t="s">
        <v>462</v>
      </c>
      <c r="D4" s="353"/>
      <c r="E4" s="353"/>
      <c r="F4" s="353"/>
      <c r="G4" s="353"/>
      <c r="H4" s="353"/>
      <c r="I4" s="353"/>
      <c r="J4" s="353"/>
      <c r="K4" s="230"/>
    </row>
    <row r="5" spans="2:11" ht="5.25" customHeight="1">
      <c r="B5" s="229"/>
      <c r="C5" s="231"/>
      <c r="D5" s="231"/>
      <c r="E5" s="231"/>
      <c r="F5" s="231"/>
      <c r="G5" s="231"/>
      <c r="H5" s="231"/>
      <c r="I5" s="231"/>
      <c r="J5" s="231"/>
      <c r="K5" s="230"/>
    </row>
    <row r="6" spans="2:11" ht="15" customHeight="1">
      <c r="B6" s="229"/>
      <c r="C6" s="351" t="s">
        <v>463</v>
      </c>
      <c r="D6" s="351"/>
      <c r="E6" s="351"/>
      <c r="F6" s="351"/>
      <c r="G6" s="351"/>
      <c r="H6" s="351"/>
      <c r="I6" s="351"/>
      <c r="J6" s="351"/>
      <c r="K6" s="230"/>
    </row>
    <row r="7" spans="2:11" ht="15" customHeight="1">
      <c r="B7" s="233"/>
      <c r="C7" s="351" t="s">
        <v>464</v>
      </c>
      <c r="D7" s="351"/>
      <c r="E7" s="351"/>
      <c r="F7" s="351"/>
      <c r="G7" s="351"/>
      <c r="H7" s="351"/>
      <c r="I7" s="351"/>
      <c r="J7" s="351"/>
      <c r="K7" s="230"/>
    </row>
    <row r="8" spans="2:11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spans="2:11" ht="15" customHeight="1">
      <c r="B9" s="233"/>
      <c r="C9" s="351" t="s">
        <v>465</v>
      </c>
      <c r="D9" s="351"/>
      <c r="E9" s="351"/>
      <c r="F9" s="351"/>
      <c r="G9" s="351"/>
      <c r="H9" s="351"/>
      <c r="I9" s="351"/>
      <c r="J9" s="351"/>
      <c r="K9" s="230"/>
    </row>
    <row r="10" spans="2:11" ht="15" customHeight="1">
      <c r="B10" s="233"/>
      <c r="C10" s="232"/>
      <c r="D10" s="351" t="s">
        <v>466</v>
      </c>
      <c r="E10" s="351"/>
      <c r="F10" s="351"/>
      <c r="G10" s="351"/>
      <c r="H10" s="351"/>
      <c r="I10" s="351"/>
      <c r="J10" s="351"/>
      <c r="K10" s="230"/>
    </row>
    <row r="11" spans="2:11" ht="15" customHeight="1">
      <c r="B11" s="233"/>
      <c r="C11" s="234"/>
      <c r="D11" s="351" t="s">
        <v>467</v>
      </c>
      <c r="E11" s="351"/>
      <c r="F11" s="351"/>
      <c r="G11" s="351"/>
      <c r="H11" s="351"/>
      <c r="I11" s="351"/>
      <c r="J11" s="351"/>
      <c r="K11" s="230"/>
    </row>
    <row r="12" spans="2:11" ht="12.75" customHeight="1">
      <c r="B12" s="233"/>
      <c r="C12" s="234"/>
      <c r="D12" s="234"/>
      <c r="E12" s="234"/>
      <c r="F12" s="234"/>
      <c r="G12" s="234"/>
      <c r="H12" s="234"/>
      <c r="I12" s="234"/>
      <c r="J12" s="234"/>
      <c r="K12" s="230"/>
    </row>
    <row r="13" spans="2:11" ht="15" customHeight="1">
      <c r="B13" s="233"/>
      <c r="C13" s="234"/>
      <c r="D13" s="351" t="s">
        <v>468</v>
      </c>
      <c r="E13" s="351"/>
      <c r="F13" s="351"/>
      <c r="G13" s="351"/>
      <c r="H13" s="351"/>
      <c r="I13" s="351"/>
      <c r="J13" s="351"/>
      <c r="K13" s="230"/>
    </row>
    <row r="14" spans="2:11" ht="15" customHeight="1">
      <c r="B14" s="233"/>
      <c r="C14" s="234"/>
      <c r="D14" s="351" t="s">
        <v>469</v>
      </c>
      <c r="E14" s="351"/>
      <c r="F14" s="351"/>
      <c r="G14" s="351"/>
      <c r="H14" s="351"/>
      <c r="I14" s="351"/>
      <c r="J14" s="351"/>
      <c r="K14" s="230"/>
    </row>
    <row r="15" spans="2:11" ht="15" customHeight="1">
      <c r="B15" s="233"/>
      <c r="C15" s="234"/>
      <c r="D15" s="351" t="s">
        <v>470</v>
      </c>
      <c r="E15" s="351"/>
      <c r="F15" s="351"/>
      <c r="G15" s="351"/>
      <c r="H15" s="351"/>
      <c r="I15" s="351"/>
      <c r="J15" s="351"/>
      <c r="K15" s="230"/>
    </row>
    <row r="16" spans="2:11" ht="15" customHeight="1">
      <c r="B16" s="233"/>
      <c r="C16" s="234"/>
      <c r="D16" s="234"/>
      <c r="E16" s="235" t="s">
        <v>79</v>
      </c>
      <c r="F16" s="351" t="s">
        <v>471</v>
      </c>
      <c r="G16" s="351"/>
      <c r="H16" s="351"/>
      <c r="I16" s="351"/>
      <c r="J16" s="351"/>
      <c r="K16" s="230"/>
    </row>
    <row r="17" spans="2:11" ht="15" customHeight="1">
      <c r="B17" s="233"/>
      <c r="C17" s="234"/>
      <c r="D17" s="234"/>
      <c r="E17" s="235" t="s">
        <v>472</v>
      </c>
      <c r="F17" s="351" t="s">
        <v>473</v>
      </c>
      <c r="G17" s="351"/>
      <c r="H17" s="351"/>
      <c r="I17" s="351"/>
      <c r="J17" s="351"/>
      <c r="K17" s="230"/>
    </row>
    <row r="18" spans="2:11" ht="15" customHeight="1">
      <c r="B18" s="233"/>
      <c r="C18" s="234"/>
      <c r="D18" s="234"/>
      <c r="E18" s="235" t="s">
        <v>474</v>
      </c>
      <c r="F18" s="351" t="s">
        <v>475</v>
      </c>
      <c r="G18" s="351"/>
      <c r="H18" s="351"/>
      <c r="I18" s="351"/>
      <c r="J18" s="351"/>
      <c r="K18" s="230"/>
    </row>
    <row r="19" spans="2:11" ht="15" customHeight="1">
      <c r="B19" s="233"/>
      <c r="C19" s="234"/>
      <c r="D19" s="234"/>
      <c r="E19" s="235" t="s">
        <v>476</v>
      </c>
      <c r="F19" s="351" t="s">
        <v>477</v>
      </c>
      <c r="G19" s="351"/>
      <c r="H19" s="351"/>
      <c r="I19" s="351"/>
      <c r="J19" s="351"/>
      <c r="K19" s="230"/>
    </row>
    <row r="20" spans="2:11" ht="15" customHeight="1">
      <c r="B20" s="233"/>
      <c r="C20" s="234"/>
      <c r="D20" s="234"/>
      <c r="E20" s="235" t="s">
        <v>478</v>
      </c>
      <c r="F20" s="351" t="s">
        <v>479</v>
      </c>
      <c r="G20" s="351"/>
      <c r="H20" s="351"/>
      <c r="I20" s="351"/>
      <c r="J20" s="351"/>
      <c r="K20" s="230"/>
    </row>
    <row r="21" spans="2:11" ht="15" customHeight="1">
      <c r="B21" s="233"/>
      <c r="C21" s="234"/>
      <c r="D21" s="234"/>
      <c r="E21" s="235" t="s">
        <v>85</v>
      </c>
      <c r="F21" s="351" t="s">
        <v>480</v>
      </c>
      <c r="G21" s="351"/>
      <c r="H21" s="351"/>
      <c r="I21" s="351"/>
      <c r="J21" s="351"/>
      <c r="K21" s="230"/>
    </row>
    <row r="22" spans="2:11" ht="12.75" customHeight="1">
      <c r="B22" s="233"/>
      <c r="C22" s="234"/>
      <c r="D22" s="234"/>
      <c r="E22" s="234"/>
      <c r="F22" s="234"/>
      <c r="G22" s="234"/>
      <c r="H22" s="234"/>
      <c r="I22" s="234"/>
      <c r="J22" s="234"/>
      <c r="K22" s="230"/>
    </row>
    <row r="23" spans="2:11" ht="15" customHeight="1">
      <c r="B23" s="233"/>
      <c r="C23" s="351" t="s">
        <v>481</v>
      </c>
      <c r="D23" s="351"/>
      <c r="E23" s="351"/>
      <c r="F23" s="351"/>
      <c r="G23" s="351"/>
      <c r="H23" s="351"/>
      <c r="I23" s="351"/>
      <c r="J23" s="351"/>
      <c r="K23" s="230"/>
    </row>
    <row r="24" spans="2:11" ht="15" customHeight="1">
      <c r="B24" s="233"/>
      <c r="C24" s="351" t="s">
        <v>482</v>
      </c>
      <c r="D24" s="351"/>
      <c r="E24" s="351"/>
      <c r="F24" s="351"/>
      <c r="G24" s="351"/>
      <c r="H24" s="351"/>
      <c r="I24" s="351"/>
      <c r="J24" s="351"/>
      <c r="K24" s="230"/>
    </row>
    <row r="25" spans="2:11" ht="15" customHeight="1">
      <c r="B25" s="233"/>
      <c r="C25" s="232"/>
      <c r="D25" s="351" t="s">
        <v>483</v>
      </c>
      <c r="E25" s="351"/>
      <c r="F25" s="351"/>
      <c r="G25" s="351"/>
      <c r="H25" s="351"/>
      <c r="I25" s="351"/>
      <c r="J25" s="351"/>
      <c r="K25" s="230"/>
    </row>
    <row r="26" spans="2:11" ht="15" customHeight="1">
      <c r="B26" s="233"/>
      <c r="C26" s="234"/>
      <c r="D26" s="351" t="s">
        <v>484</v>
      </c>
      <c r="E26" s="351"/>
      <c r="F26" s="351"/>
      <c r="G26" s="351"/>
      <c r="H26" s="351"/>
      <c r="I26" s="351"/>
      <c r="J26" s="351"/>
      <c r="K26" s="230"/>
    </row>
    <row r="27" spans="2:11" ht="12.75" customHeight="1">
      <c r="B27" s="233"/>
      <c r="C27" s="234"/>
      <c r="D27" s="234"/>
      <c r="E27" s="234"/>
      <c r="F27" s="234"/>
      <c r="G27" s="234"/>
      <c r="H27" s="234"/>
      <c r="I27" s="234"/>
      <c r="J27" s="234"/>
      <c r="K27" s="230"/>
    </row>
    <row r="28" spans="2:11" ht="15" customHeight="1">
      <c r="B28" s="233"/>
      <c r="C28" s="234"/>
      <c r="D28" s="351" t="s">
        <v>485</v>
      </c>
      <c r="E28" s="351"/>
      <c r="F28" s="351"/>
      <c r="G28" s="351"/>
      <c r="H28" s="351"/>
      <c r="I28" s="351"/>
      <c r="J28" s="351"/>
      <c r="K28" s="230"/>
    </row>
    <row r="29" spans="2:11" ht="15" customHeight="1">
      <c r="B29" s="233"/>
      <c r="C29" s="234"/>
      <c r="D29" s="351" t="s">
        <v>486</v>
      </c>
      <c r="E29" s="351"/>
      <c r="F29" s="351"/>
      <c r="G29" s="351"/>
      <c r="H29" s="351"/>
      <c r="I29" s="351"/>
      <c r="J29" s="351"/>
      <c r="K29" s="230"/>
    </row>
    <row r="30" spans="2:11" ht="12.75" customHeight="1">
      <c r="B30" s="233"/>
      <c r="C30" s="234"/>
      <c r="D30" s="234"/>
      <c r="E30" s="234"/>
      <c r="F30" s="234"/>
      <c r="G30" s="234"/>
      <c r="H30" s="234"/>
      <c r="I30" s="234"/>
      <c r="J30" s="234"/>
      <c r="K30" s="230"/>
    </row>
    <row r="31" spans="2:11" ht="15" customHeight="1">
      <c r="B31" s="233"/>
      <c r="C31" s="234"/>
      <c r="D31" s="351" t="s">
        <v>487</v>
      </c>
      <c r="E31" s="351"/>
      <c r="F31" s="351"/>
      <c r="G31" s="351"/>
      <c r="H31" s="351"/>
      <c r="I31" s="351"/>
      <c r="J31" s="351"/>
      <c r="K31" s="230"/>
    </row>
    <row r="32" spans="2:11" ht="15" customHeight="1">
      <c r="B32" s="233"/>
      <c r="C32" s="234"/>
      <c r="D32" s="351" t="s">
        <v>488</v>
      </c>
      <c r="E32" s="351"/>
      <c r="F32" s="351"/>
      <c r="G32" s="351"/>
      <c r="H32" s="351"/>
      <c r="I32" s="351"/>
      <c r="J32" s="351"/>
      <c r="K32" s="230"/>
    </row>
    <row r="33" spans="2:11" ht="15" customHeight="1">
      <c r="B33" s="233"/>
      <c r="C33" s="234"/>
      <c r="D33" s="351" t="s">
        <v>489</v>
      </c>
      <c r="E33" s="351"/>
      <c r="F33" s="351"/>
      <c r="G33" s="351"/>
      <c r="H33" s="351"/>
      <c r="I33" s="351"/>
      <c r="J33" s="351"/>
      <c r="K33" s="230"/>
    </row>
    <row r="34" spans="2:11" ht="15" customHeight="1">
      <c r="B34" s="233"/>
      <c r="C34" s="234"/>
      <c r="D34" s="232"/>
      <c r="E34" s="236" t="s">
        <v>125</v>
      </c>
      <c r="F34" s="232"/>
      <c r="G34" s="351" t="s">
        <v>490</v>
      </c>
      <c r="H34" s="351"/>
      <c r="I34" s="351"/>
      <c r="J34" s="351"/>
      <c r="K34" s="230"/>
    </row>
    <row r="35" spans="2:11" ht="30.75" customHeight="1">
      <c r="B35" s="233"/>
      <c r="C35" s="234"/>
      <c r="D35" s="232"/>
      <c r="E35" s="236" t="s">
        <v>491</v>
      </c>
      <c r="F35" s="232"/>
      <c r="G35" s="351" t="s">
        <v>492</v>
      </c>
      <c r="H35" s="351"/>
      <c r="I35" s="351"/>
      <c r="J35" s="351"/>
      <c r="K35" s="230"/>
    </row>
    <row r="36" spans="2:11" ht="15" customHeight="1">
      <c r="B36" s="233"/>
      <c r="C36" s="234"/>
      <c r="D36" s="232"/>
      <c r="E36" s="236" t="s">
        <v>54</v>
      </c>
      <c r="F36" s="232"/>
      <c r="G36" s="351" t="s">
        <v>493</v>
      </c>
      <c r="H36" s="351"/>
      <c r="I36" s="351"/>
      <c r="J36" s="351"/>
      <c r="K36" s="230"/>
    </row>
    <row r="37" spans="2:11" ht="15" customHeight="1">
      <c r="B37" s="233"/>
      <c r="C37" s="234"/>
      <c r="D37" s="232"/>
      <c r="E37" s="236" t="s">
        <v>126</v>
      </c>
      <c r="F37" s="232"/>
      <c r="G37" s="351" t="s">
        <v>494</v>
      </c>
      <c r="H37" s="351"/>
      <c r="I37" s="351"/>
      <c r="J37" s="351"/>
      <c r="K37" s="230"/>
    </row>
    <row r="38" spans="2:11" ht="15" customHeight="1">
      <c r="B38" s="233"/>
      <c r="C38" s="234"/>
      <c r="D38" s="232"/>
      <c r="E38" s="236" t="s">
        <v>127</v>
      </c>
      <c r="F38" s="232"/>
      <c r="G38" s="351" t="s">
        <v>495</v>
      </c>
      <c r="H38" s="351"/>
      <c r="I38" s="351"/>
      <c r="J38" s="351"/>
      <c r="K38" s="230"/>
    </row>
    <row r="39" spans="2:11" ht="15" customHeight="1">
      <c r="B39" s="233"/>
      <c r="C39" s="234"/>
      <c r="D39" s="232"/>
      <c r="E39" s="236" t="s">
        <v>128</v>
      </c>
      <c r="F39" s="232"/>
      <c r="G39" s="351" t="s">
        <v>496</v>
      </c>
      <c r="H39" s="351"/>
      <c r="I39" s="351"/>
      <c r="J39" s="351"/>
      <c r="K39" s="230"/>
    </row>
    <row r="40" spans="2:11" ht="15" customHeight="1">
      <c r="B40" s="233"/>
      <c r="C40" s="234"/>
      <c r="D40" s="232"/>
      <c r="E40" s="236" t="s">
        <v>497</v>
      </c>
      <c r="F40" s="232"/>
      <c r="G40" s="351" t="s">
        <v>498</v>
      </c>
      <c r="H40" s="351"/>
      <c r="I40" s="351"/>
      <c r="J40" s="351"/>
      <c r="K40" s="230"/>
    </row>
    <row r="41" spans="2:11" ht="15" customHeight="1">
      <c r="B41" s="233"/>
      <c r="C41" s="234"/>
      <c r="D41" s="232"/>
      <c r="E41" s="236"/>
      <c r="F41" s="232"/>
      <c r="G41" s="351" t="s">
        <v>499</v>
      </c>
      <c r="H41" s="351"/>
      <c r="I41" s="351"/>
      <c r="J41" s="351"/>
      <c r="K41" s="230"/>
    </row>
    <row r="42" spans="2:11" ht="15" customHeight="1">
      <c r="B42" s="233"/>
      <c r="C42" s="234"/>
      <c r="D42" s="232"/>
      <c r="E42" s="236" t="s">
        <v>500</v>
      </c>
      <c r="F42" s="232"/>
      <c r="G42" s="351" t="s">
        <v>501</v>
      </c>
      <c r="H42" s="351"/>
      <c r="I42" s="351"/>
      <c r="J42" s="351"/>
      <c r="K42" s="230"/>
    </row>
    <row r="43" spans="2:11" ht="15" customHeight="1">
      <c r="B43" s="233"/>
      <c r="C43" s="234"/>
      <c r="D43" s="232"/>
      <c r="E43" s="236" t="s">
        <v>130</v>
      </c>
      <c r="F43" s="232"/>
      <c r="G43" s="351" t="s">
        <v>502</v>
      </c>
      <c r="H43" s="351"/>
      <c r="I43" s="351"/>
      <c r="J43" s="351"/>
      <c r="K43" s="230"/>
    </row>
    <row r="44" spans="2:11" ht="12.75" customHeight="1">
      <c r="B44" s="233"/>
      <c r="C44" s="234"/>
      <c r="D44" s="232"/>
      <c r="E44" s="232"/>
      <c r="F44" s="232"/>
      <c r="G44" s="232"/>
      <c r="H44" s="232"/>
      <c r="I44" s="232"/>
      <c r="J44" s="232"/>
      <c r="K44" s="230"/>
    </row>
    <row r="45" spans="2:11" ht="15" customHeight="1">
      <c r="B45" s="233"/>
      <c r="C45" s="234"/>
      <c r="D45" s="351" t="s">
        <v>503</v>
      </c>
      <c r="E45" s="351"/>
      <c r="F45" s="351"/>
      <c r="G45" s="351"/>
      <c r="H45" s="351"/>
      <c r="I45" s="351"/>
      <c r="J45" s="351"/>
      <c r="K45" s="230"/>
    </row>
    <row r="46" spans="2:11" ht="15" customHeight="1">
      <c r="B46" s="233"/>
      <c r="C46" s="234"/>
      <c r="D46" s="234"/>
      <c r="E46" s="351" t="s">
        <v>504</v>
      </c>
      <c r="F46" s="351"/>
      <c r="G46" s="351"/>
      <c r="H46" s="351"/>
      <c r="I46" s="351"/>
      <c r="J46" s="351"/>
      <c r="K46" s="230"/>
    </row>
    <row r="47" spans="2:11" ht="15" customHeight="1">
      <c r="B47" s="233"/>
      <c r="C47" s="234"/>
      <c r="D47" s="234"/>
      <c r="E47" s="351" t="s">
        <v>505</v>
      </c>
      <c r="F47" s="351"/>
      <c r="G47" s="351"/>
      <c r="H47" s="351"/>
      <c r="I47" s="351"/>
      <c r="J47" s="351"/>
      <c r="K47" s="230"/>
    </row>
    <row r="48" spans="2:11" ht="15" customHeight="1">
      <c r="B48" s="233"/>
      <c r="C48" s="234"/>
      <c r="D48" s="234"/>
      <c r="E48" s="351" t="s">
        <v>506</v>
      </c>
      <c r="F48" s="351"/>
      <c r="G48" s="351"/>
      <c r="H48" s="351"/>
      <c r="I48" s="351"/>
      <c r="J48" s="351"/>
      <c r="K48" s="230"/>
    </row>
    <row r="49" spans="2:11" ht="15" customHeight="1">
      <c r="B49" s="233"/>
      <c r="C49" s="234"/>
      <c r="D49" s="351" t="s">
        <v>507</v>
      </c>
      <c r="E49" s="351"/>
      <c r="F49" s="351"/>
      <c r="G49" s="351"/>
      <c r="H49" s="351"/>
      <c r="I49" s="351"/>
      <c r="J49" s="351"/>
      <c r="K49" s="230"/>
    </row>
    <row r="50" spans="2:11" ht="25.5" customHeight="1">
      <c r="B50" s="229"/>
      <c r="C50" s="353" t="s">
        <v>508</v>
      </c>
      <c r="D50" s="353"/>
      <c r="E50" s="353"/>
      <c r="F50" s="353"/>
      <c r="G50" s="353"/>
      <c r="H50" s="353"/>
      <c r="I50" s="353"/>
      <c r="J50" s="353"/>
      <c r="K50" s="230"/>
    </row>
    <row r="51" spans="2:11" ht="5.25" customHeight="1">
      <c r="B51" s="229"/>
      <c r="C51" s="231"/>
      <c r="D51" s="231"/>
      <c r="E51" s="231"/>
      <c r="F51" s="231"/>
      <c r="G51" s="231"/>
      <c r="H51" s="231"/>
      <c r="I51" s="231"/>
      <c r="J51" s="231"/>
      <c r="K51" s="230"/>
    </row>
    <row r="52" spans="2:11" ht="15" customHeight="1">
      <c r="B52" s="229"/>
      <c r="C52" s="351" t="s">
        <v>509</v>
      </c>
      <c r="D52" s="351"/>
      <c r="E52" s="351"/>
      <c r="F52" s="351"/>
      <c r="G52" s="351"/>
      <c r="H52" s="351"/>
      <c r="I52" s="351"/>
      <c r="J52" s="351"/>
      <c r="K52" s="230"/>
    </row>
    <row r="53" spans="2:11" ht="15" customHeight="1">
      <c r="B53" s="229"/>
      <c r="C53" s="351" t="s">
        <v>510</v>
      </c>
      <c r="D53" s="351"/>
      <c r="E53" s="351"/>
      <c r="F53" s="351"/>
      <c r="G53" s="351"/>
      <c r="H53" s="351"/>
      <c r="I53" s="351"/>
      <c r="J53" s="351"/>
      <c r="K53" s="230"/>
    </row>
    <row r="54" spans="2:11" ht="12.75" customHeight="1">
      <c r="B54" s="229"/>
      <c r="C54" s="232"/>
      <c r="D54" s="232"/>
      <c r="E54" s="232"/>
      <c r="F54" s="232"/>
      <c r="G54" s="232"/>
      <c r="H54" s="232"/>
      <c r="I54" s="232"/>
      <c r="J54" s="232"/>
      <c r="K54" s="230"/>
    </row>
    <row r="55" spans="2:11" ht="15" customHeight="1">
      <c r="B55" s="229"/>
      <c r="C55" s="351" t="s">
        <v>511</v>
      </c>
      <c r="D55" s="351"/>
      <c r="E55" s="351"/>
      <c r="F55" s="351"/>
      <c r="G55" s="351"/>
      <c r="H55" s="351"/>
      <c r="I55" s="351"/>
      <c r="J55" s="351"/>
      <c r="K55" s="230"/>
    </row>
    <row r="56" spans="2:11" ht="15" customHeight="1">
      <c r="B56" s="229"/>
      <c r="C56" s="234"/>
      <c r="D56" s="351" t="s">
        <v>512</v>
      </c>
      <c r="E56" s="351"/>
      <c r="F56" s="351"/>
      <c r="G56" s="351"/>
      <c r="H56" s="351"/>
      <c r="I56" s="351"/>
      <c r="J56" s="351"/>
      <c r="K56" s="230"/>
    </row>
    <row r="57" spans="2:11" ht="15" customHeight="1">
      <c r="B57" s="229"/>
      <c r="C57" s="234"/>
      <c r="D57" s="351" t="s">
        <v>513</v>
      </c>
      <c r="E57" s="351"/>
      <c r="F57" s="351"/>
      <c r="G57" s="351"/>
      <c r="H57" s="351"/>
      <c r="I57" s="351"/>
      <c r="J57" s="351"/>
      <c r="K57" s="230"/>
    </row>
    <row r="58" spans="2:11" ht="15" customHeight="1">
      <c r="B58" s="229"/>
      <c r="C58" s="234"/>
      <c r="D58" s="351" t="s">
        <v>514</v>
      </c>
      <c r="E58" s="351"/>
      <c r="F58" s="351"/>
      <c r="G58" s="351"/>
      <c r="H58" s="351"/>
      <c r="I58" s="351"/>
      <c r="J58" s="351"/>
      <c r="K58" s="230"/>
    </row>
    <row r="59" spans="2:11" ht="15" customHeight="1">
      <c r="B59" s="229"/>
      <c r="C59" s="234"/>
      <c r="D59" s="351" t="s">
        <v>515</v>
      </c>
      <c r="E59" s="351"/>
      <c r="F59" s="351"/>
      <c r="G59" s="351"/>
      <c r="H59" s="351"/>
      <c r="I59" s="351"/>
      <c r="J59" s="351"/>
      <c r="K59" s="230"/>
    </row>
    <row r="60" spans="2:11" ht="15" customHeight="1">
      <c r="B60" s="229"/>
      <c r="C60" s="234"/>
      <c r="D60" s="355" t="s">
        <v>516</v>
      </c>
      <c r="E60" s="355"/>
      <c r="F60" s="355"/>
      <c r="G60" s="355"/>
      <c r="H60" s="355"/>
      <c r="I60" s="355"/>
      <c r="J60" s="355"/>
      <c r="K60" s="230"/>
    </row>
    <row r="61" spans="2:11" ht="15" customHeight="1">
      <c r="B61" s="229"/>
      <c r="C61" s="234"/>
      <c r="D61" s="351" t="s">
        <v>517</v>
      </c>
      <c r="E61" s="351"/>
      <c r="F61" s="351"/>
      <c r="G61" s="351"/>
      <c r="H61" s="351"/>
      <c r="I61" s="351"/>
      <c r="J61" s="351"/>
      <c r="K61" s="230"/>
    </row>
    <row r="62" spans="2:11" ht="12.75" customHeight="1">
      <c r="B62" s="229"/>
      <c r="C62" s="234"/>
      <c r="D62" s="234"/>
      <c r="E62" s="237"/>
      <c r="F62" s="234"/>
      <c r="G62" s="234"/>
      <c r="H62" s="234"/>
      <c r="I62" s="234"/>
      <c r="J62" s="234"/>
      <c r="K62" s="230"/>
    </row>
    <row r="63" spans="2:11" ht="15" customHeight="1">
      <c r="B63" s="229"/>
      <c r="C63" s="234"/>
      <c r="D63" s="351" t="s">
        <v>518</v>
      </c>
      <c r="E63" s="351"/>
      <c r="F63" s="351"/>
      <c r="G63" s="351"/>
      <c r="H63" s="351"/>
      <c r="I63" s="351"/>
      <c r="J63" s="351"/>
      <c r="K63" s="230"/>
    </row>
    <row r="64" spans="2:11" ht="15" customHeight="1">
      <c r="B64" s="229"/>
      <c r="C64" s="234"/>
      <c r="D64" s="355" t="s">
        <v>519</v>
      </c>
      <c r="E64" s="355"/>
      <c r="F64" s="355"/>
      <c r="G64" s="355"/>
      <c r="H64" s="355"/>
      <c r="I64" s="355"/>
      <c r="J64" s="355"/>
      <c r="K64" s="230"/>
    </row>
    <row r="65" spans="2:11" ht="15" customHeight="1">
      <c r="B65" s="229"/>
      <c r="C65" s="234"/>
      <c r="D65" s="351" t="s">
        <v>520</v>
      </c>
      <c r="E65" s="351"/>
      <c r="F65" s="351"/>
      <c r="G65" s="351"/>
      <c r="H65" s="351"/>
      <c r="I65" s="351"/>
      <c r="J65" s="351"/>
      <c r="K65" s="230"/>
    </row>
    <row r="66" spans="2:11" ht="15" customHeight="1">
      <c r="B66" s="229"/>
      <c r="C66" s="234"/>
      <c r="D66" s="351" t="s">
        <v>521</v>
      </c>
      <c r="E66" s="351"/>
      <c r="F66" s="351"/>
      <c r="G66" s="351"/>
      <c r="H66" s="351"/>
      <c r="I66" s="351"/>
      <c r="J66" s="351"/>
      <c r="K66" s="230"/>
    </row>
    <row r="67" spans="2:11" ht="15" customHeight="1">
      <c r="B67" s="229"/>
      <c r="C67" s="234"/>
      <c r="D67" s="351" t="s">
        <v>522</v>
      </c>
      <c r="E67" s="351"/>
      <c r="F67" s="351"/>
      <c r="G67" s="351"/>
      <c r="H67" s="351"/>
      <c r="I67" s="351"/>
      <c r="J67" s="351"/>
      <c r="K67" s="230"/>
    </row>
    <row r="68" spans="2:11" ht="15" customHeight="1">
      <c r="B68" s="229"/>
      <c r="C68" s="234"/>
      <c r="D68" s="351" t="s">
        <v>523</v>
      </c>
      <c r="E68" s="351"/>
      <c r="F68" s="351"/>
      <c r="G68" s="351"/>
      <c r="H68" s="351"/>
      <c r="I68" s="351"/>
      <c r="J68" s="351"/>
      <c r="K68" s="230"/>
    </row>
    <row r="69" spans="2:11" ht="12.75" customHeight="1">
      <c r="B69" s="238"/>
      <c r="C69" s="239"/>
      <c r="D69" s="239"/>
      <c r="E69" s="239"/>
      <c r="F69" s="239"/>
      <c r="G69" s="239"/>
      <c r="H69" s="239"/>
      <c r="I69" s="239"/>
      <c r="J69" s="239"/>
      <c r="K69" s="240"/>
    </row>
    <row r="70" spans="2:11" ht="18.75" customHeight="1">
      <c r="B70" s="241"/>
      <c r="C70" s="241"/>
      <c r="D70" s="241"/>
      <c r="E70" s="241"/>
      <c r="F70" s="241"/>
      <c r="G70" s="241"/>
      <c r="H70" s="241"/>
      <c r="I70" s="241"/>
      <c r="J70" s="241"/>
      <c r="K70" s="242"/>
    </row>
    <row r="71" spans="2:11" ht="18.75" customHeight="1">
      <c r="B71" s="242"/>
      <c r="C71" s="242"/>
      <c r="D71" s="242"/>
      <c r="E71" s="242"/>
      <c r="F71" s="242"/>
      <c r="G71" s="242"/>
      <c r="H71" s="242"/>
      <c r="I71" s="242"/>
      <c r="J71" s="242"/>
      <c r="K71" s="242"/>
    </row>
    <row r="72" spans="2:11" ht="7.5" customHeight="1">
      <c r="B72" s="243"/>
      <c r="C72" s="244"/>
      <c r="D72" s="244"/>
      <c r="E72" s="244"/>
      <c r="F72" s="244"/>
      <c r="G72" s="244"/>
      <c r="H72" s="244"/>
      <c r="I72" s="244"/>
      <c r="J72" s="244"/>
      <c r="K72" s="245"/>
    </row>
    <row r="73" spans="2:11" ht="45" customHeight="1">
      <c r="B73" s="246"/>
      <c r="C73" s="356" t="s">
        <v>100</v>
      </c>
      <c r="D73" s="356"/>
      <c r="E73" s="356"/>
      <c r="F73" s="356"/>
      <c r="G73" s="356"/>
      <c r="H73" s="356"/>
      <c r="I73" s="356"/>
      <c r="J73" s="356"/>
      <c r="K73" s="247"/>
    </row>
    <row r="74" spans="2:11" ht="17.25" customHeight="1">
      <c r="B74" s="246"/>
      <c r="C74" s="248" t="s">
        <v>524</v>
      </c>
      <c r="D74" s="248"/>
      <c r="E74" s="248"/>
      <c r="F74" s="248" t="s">
        <v>525</v>
      </c>
      <c r="G74" s="249"/>
      <c r="H74" s="248" t="s">
        <v>126</v>
      </c>
      <c r="I74" s="248" t="s">
        <v>58</v>
      </c>
      <c r="J74" s="248" t="s">
        <v>526</v>
      </c>
      <c r="K74" s="247"/>
    </row>
    <row r="75" spans="2:11" ht="17.25" customHeight="1">
      <c r="B75" s="246"/>
      <c r="C75" s="250" t="s">
        <v>527</v>
      </c>
      <c r="D75" s="250"/>
      <c r="E75" s="250"/>
      <c r="F75" s="251" t="s">
        <v>528</v>
      </c>
      <c r="G75" s="252"/>
      <c r="H75" s="250"/>
      <c r="I75" s="250"/>
      <c r="J75" s="250" t="s">
        <v>529</v>
      </c>
      <c r="K75" s="247"/>
    </row>
    <row r="76" spans="2:11" ht="5.25" customHeight="1">
      <c r="B76" s="246"/>
      <c r="C76" s="253"/>
      <c r="D76" s="253"/>
      <c r="E76" s="253"/>
      <c r="F76" s="253"/>
      <c r="G76" s="254"/>
      <c r="H76" s="253"/>
      <c r="I76" s="253"/>
      <c r="J76" s="253"/>
      <c r="K76" s="247"/>
    </row>
    <row r="77" spans="2:11" ht="15" customHeight="1">
      <c r="B77" s="246"/>
      <c r="C77" s="236" t="s">
        <v>54</v>
      </c>
      <c r="D77" s="253"/>
      <c r="E77" s="253"/>
      <c r="F77" s="255" t="s">
        <v>530</v>
      </c>
      <c r="G77" s="254"/>
      <c r="H77" s="236" t="s">
        <v>531</v>
      </c>
      <c r="I77" s="236" t="s">
        <v>532</v>
      </c>
      <c r="J77" s="236">
        <v>20</v>
      </c>
      <c r="K77" s="247"/>
    </row>
    <row r="78" spans="2:11" ht="15" customHeight="1">
      <c r="B78" s="246"/>
      <c r="C78" s="236" t="s">
        <v>533</v>
      </c>
      <c r="D78" s="236"/>
      <c r="E78" s="236"/>
      <c r="F78" s="255" t="s">
        <v>530</v>
      </c>
      <c r="G78" s="254"/>
      <c r="H78" s="236" t="s">
        <v>534</v>
      </c>
      <c r="I78" s="236" t="s">
        <v>532</v>
      </c>
      <c r="J78" s="236">
        <v>120</v>
      </c>
      <c r="K78" s="247"/>
    </row>
    <row r="79" spans="2:11" ht="15" customHeight="1">
      <c r="B79" s="256"/>
      <c r="C79" s="236" t="s">
        <v>535</v>
      </c>
      <c r="D79" s="236"/>
      <c r="E79" s="236"/>
      <c r="F79" s="255" t="s">
        <v>536</v>
      </c>
      <c r="G79" s="254"/>
      <c r="H79" s="236" t="s">
        <v>537</v>
      </c>
      <c r="I79" s="236" t="s">
        <v>532</v>
      </c>
      <c r="J79" s="236">
        <v>50</v>
      </c>
      <c r="K79" s="247"/>
    </row>
    <row r="80" spans="2:11" ht="15" customHeight="1">
      <c r="B80" s="256"/>
      <c r="C80" s="236" t="s">
        <v>538</v>
      </c>
      <c r="D80" s="236"/>
      <c r="E80" s="236"/>
      <c r="F80" s="255" t="s">
        <v>530</v>
      </c>
      <c r="G80" s="254"/>
      <c r="H80" s="236" t="s">
        <v>539</v>
      </c>
      <c r="I80" s="236" t="s">
        <v>540</v>
      </c>
      <c r="J80" s="236"/>
      <c r="K80" s="247"/>
    </row>
    <row r="81" spans="2:11" ht="15" customHeight="1">
      <c r="B81" s="256"/>
      <c r="C81" s="257" t="s">
        <v>541</v>
      </c>
      <c r="D81" s="257"/>
      <c r="E81" s="257"/>
      <c r="F81" s="258" t="s">
        <v>536</v>
      </c>
      <c r="G81" s="257"/>
      <c r="H81" s="257" t="s">
        <v>542</v>
      </c>
      <c r="I81" s="257" t="s">
        <v>532</v>
      </c>
      <c r="J81" s="257">
        <v>15</v>
      </c>
      <c r="K81" s="247"/>
    </row>
    <row r="82" spans="2:11" ht="15" customHeight="1">
      <c r="B82" s="256"/>
      <c r="C82" s="257" t="s">
        <v>543</v>
      </c>
      <c r="D82" s="257"/>
      <c r="E82" s="257"/>
      <c r="F82" s="258" t="s">
        <v>536</v>
      </c>
      <c r="G82" s="257"/>
      <c r="H82" s="257" t="s">
        <v>544</v>
      </c>
      <c r="I82" s="257" t="s">
        <v>532</v>
      </c>
      <c r="J82" s="257">
        <v>15</v>
      </c>
      <c r="K82" s="247"/>
    </row>
    <row r="83" spans="2:11" ht="15" customHeight="1">
      <c r="B83" s="256"/>
      <c r="C83" s="257" t="s">
        <v>545</v>
      </c>
      <c r="D83" s="257"/>
      <c r="E83" s="257"/>
      <c r="F83" s="258" t="s">
        <v>536</v>
      </c>
      <c r="G83" s="257"/>
      <c r="H83" s="257" t="s">
        <v>546</v>
      </c>
      <c r="I83" s="257" t="s">
        <v>532</v>
      </c>
      <c r="J83" s="257">
        <v>20</v>
      </c>
      <c r="K83" s="247"/>
    </row>
    <row r="84" spans="2:11" ht="15" customHeight="1">
      <c r="B84" s="256"/>
      <c r="C84" s="257" t="s">
        <v>547</v>
      </c>
      <c r="D84" s="257"/>
      <c r="E84" s="257"/>
      <c r="F84" s="258" t="s">
        <v>536</v>
      </c>
      <c r="G84" s="257"/>
      <c r="H84" s="257" t="s">
        <v>548</v>
      </c>
      <c r="I84" s="257" t="s">
        <v>532</v>
      </c>
      <c r="J84" s="257">
        <v>20</v>
      </c>
      <c r="K84" s="247"/>
    </row>
    <row r="85" spans="2:11" ht="15" customHeight="1">
      <c r="B85" s="256"/>
      <c r="C85" s="236" t="s">
        <v>549</v>
      </c>
      <c r="D85" s="236"/>
      <c r="E85" s="236"/>
      <c r="F85" s="255" t="s">
        <v>536</v>
      </c>
      <c r="G85" s="254"/>
      <c r="H85" s="236" t="s">
        <v>550</v>
      </c>
      <c r="I85" s="236" t="s">
        <v>532</v>
      </c>
      <c r="J85" s="236">
        <v>50</v>
      </c>
      <c r="K85" s="247"/>
    </row>
    <row r="86" spans="2:11" ht="15" customHeight="1">
      <c r="B86" s="256"/>
      <c r="C86" s="236" t="s">
        <v>551</v>
      </c>
      <c r="D86" s="236"/>
      <c r="E86" s="236"/>
      <c r="F86" s="255" t="s">
        <v>536</v>
      </c>
      <c r="G86" s="254"/>
      <c r="H86" s="236" t="s">
        <v>552</v>
      </c>
      <c r="I86" s="236" t="s">
        <v>532</v>
      </c>
      <c r="J86" s="236">
        <v>20</v>
      </c>
      <c r="K86" s="247"/>
    </row>
    <row r="87" spans="2:11" ht="15" customHeight="1">
      <c r="B87" s="256"/>
      <c r="C87" s="236" t="s">
        <v>553</v>
      </c>
      <c r="D87" s="236"/>
      <c r="E87" s="236"/>
      <c r="F87" s="255" t="s">
        <v>536</v>
      </c>
      <c r="G87" s="254"/>
      <c r="H87" s="236" t="s">
        <v>554</v>
      </c>
      <c r="I87" s="236" t="s">
        <v>532</v>
      </c>
      <c r="J87" s="236">
        <v>20</v>
      </c>
      <c r="K87" s="247"/>
    </row>
    <row r="88" spans="2:11" ht="15" customHeight="1">
      <c r="B88" s="256"/>
      <c r="C88" s="236" t="s">
        <v>555</v>
      </c>
      <c r="D88" s="236"/>
      <c r="E88" s="236"/>
      <c r="F88" s="255" t="s">
        <v>536</v>
      </c>
      <c r="G88" s="254"/>
      <c r="H88" s="236" t="s">
        <v>556</v>
      </c>
      <c r="I88" s="236" t="s">
        <v>532</v>
      </c>
      <c r="J88" s="236">
        <v>50</v>
      </c>
      <c r="K88" s="247"/>
    </row>
    <row r="89" spans="2:11" ht="15" customHeight="1">
      <c r="B89" s="256"/>
      <c r="C89" s="236" t="s">
        <v>557</v>
      </c>
      <c r="D89" s="236"/>
      <c r="E89" s="236"/>
      <c r="F89" s="255" t="s">
        <v>536</v>
      </c>
      <c r="G89" s="254"/>
      <c r="H89" s="236" t="s">
        <v>557</v>
      </c>
      <c r="I89" s="236" t="s">
        <v>532</v>
      </c>
      <c r="J89" s="236">
        <v>50</v>
      </c>
      <c r="K89" s="247"/>
    </row>
    <row r="90" spans="2:11" ht="15" customHeight="1">
      <c r="B90" s="256"/>
      <c r="C90" s="236" t="s">
        <v>131</v>
      </c>
      <c r="D90" s="236"/>
      <c r="E90" s="236"/>
      <c r="F90" s="255" t="s">
        <v>536</v>
      </c>
      <c r="G90" s="254"/>
      <c r="H90" s="236" t="s">
        <v>558</v>
      </c>
      <c r="I90" s="236" t="s">
        <v>532</v>
      </c>
      <c r="J90" s="236">
        <v>255</v>
      </c>
      <c r="K90" s="247"/>
    </row>
    <row r="91" spans="2:11" ht="15" customHeight="1">
      <c r="B91" s="256"/>
      <c r="C91" s="236" t="s">
        <v>559</v>
      </c>
      <c r="D91" s="236"/>
      <c r="E91" s="236"/>
      <c r="F91" s="255" t="s">
        <v>530</v>
      </c>
      <c r="G91" s="254"/>
      <c r="H91" s="236" t="s">
        <v>560</v>
      </c>
      <c r="I91" s="236" t="s">
        <v>561</v>
      </c>
      <c r="J91" s="236"/>
      <c r="K91" s="247"/>
    </row>
    <row r="92" spans="2:11" ht="15" customHeight="1">
      <c r="B92" s="256"/>
      <c r="C92" s="236" t="s">
        <v>562</v>
      </c>
      <c r="D92" s="236"/>
      <c r="E92" s="236"/>
      <c r="F92" s="255" t="s">
        <v>530</v>
      </c>
      <c r="G92" s="254"/>
      <c r="H92" s="236" t="s">
        <v>563</v>
      </c>
      <c r="I92" s="236" t="s">
        <v>564</v>
      </c>
      <c r="J92" s="236"/>
      <c r="K92" s="247"/>
    </row>
    <row r="93" spans="2:11" ht="15" customHeight="1">
      <c r="B93" s="256"/>
      <c r="C93" s="236" t="s">
        <v>565</v>
      </c>
      <c r="D93" s="236"/>
      <c r="E93" s="236"/>
      <c r="F93" s="255" t="s">
        <v>530</v>
      </c>
      <c r="G93" s="254"/>
      <c r="H93" s="236" t="s">
        <v>565</v>
      </c>
      <c r="I93" s="236" t="s">
        <v>564</v>
      </c>
      <c r="J93" s="236"/>
      <c r="K93" s="247"/>
    </row>
    <row r="94" spans="2:11" ht="15" customHeight="1">
      <c r="B94" s="256"/>
      <c r="C94" s="236" t="s">
        <v>39</v>
      </c>
      <c r="D94" s="236"/>
      <c r="E94" s="236"/>
      <c r="F94" s="255" t="s">
        <v>530</v>
      </c>
      <c r="G94" s="254"/>
      <c r="H94" s="236" t="s">
        <v>566</v>
      </c>
      <c r="I94" s="236" t="s">
        <v>564</v>
      </c>
      <c r="J94" s="236"/>
      <c r="K94" s="247"/>
    </row>
    <row r="95" spans="2:11" ht="15" customHeight="1">
      <c r="B95" s="256"/>
      <c r="C95" s="236" t="s">
        <v>49</v>
      </c>
      <c r="D95" s="236"/>
      <c r="E95" s="236"/>
      <c r="F95" s="255" t="s">
        <v>530</v>
      </c>
      <c r="G95" s="254"/>
      <c r="H95" s="236" t="s">
        <v>567</v>
      </c>
      <c r="I95" s="236" t="s">
        <v>564</v>
      </c>
      <c r="J95" s="236"/>
      <c r="K95" s="247"/>
    </row>
    <row r="96" spans="2:11" ht="15" customHeight="1">
      <c r="B96" s="259"/>
      <c r="C96" s="260"/>
      <c r="D96" s="260"/>
      <c r="E96" s="260"/>
      <c r="F96" s="260"/>
      <c r="G96" s="260"/>
      <c r="H96" s="260"/>
      <c r="I96" s="260"/>
      <c r="J96" s="260"/>
      <c r="K96" s="261"/>
    </row>
    <row r="97" spans="2:11" ht="18.75" customHeight="1">
      <c r="B97" s="262"/>
      <c r="C97" s="263"/>
      <c r="D97" s="263"/>
      <c r="E97" s="263"/>
      <c r="F97" s="263"/>
      <c r="G97" s="263"/>
      <c r="H97" s="263"/>
      <c r="I97" s="263"/>
      <c r="J97" s="263"/>
      <c r="K97" s="262"/>
    </row>
    <row r="98" spans="2:11" ht="18.75" customHeight="1">
      <c r="B98" s="242"/>
      <c r="C98" s="242"/>
      <c r="D98" s="242"/>
      <c r="E98" s="242"/>
      <c r="F98" s="242"/>
      <c r="G98" s="242"/>
      <c r="H98" s="242"/>
      <c r="I98" s="242"/>
      <c r="J98" s="242"/>
      <c r="K98" s="242"/>
    </row>
    <row r="99" spans="2:11" ht="7.5" customHeight="1">
      <c r="B99" s="243"/>
      <c r="C99" s="244"/>
      <c r="D99" s="244"/>
      <c r="E99" s="244"/>
      <c r="F99" s="244"/>
      <c r="G99" s="244"/>
      <c r="H99" s="244"/>
      <c r="I99" s="244"/>
      <c r="J99" s="244"/>
      <c r="K99" s="245"/>
    </row>
    <row r="100" spans="2:11" ht="45" customHeight="1">
      <c r="B100" s="246"/>
      <c r="C100" s="356" t="s">
        <v>568</v>
      </c>
      <c r="D100" s="356"/>
      <c r="E100" s="356"/>
      <c r="F100" s="356"/>
      <c r="G100" s="356"/>
      <c r="H100" s="356"/>
      <c r="I100" s="356"/>
      <c r="J100" s="356"/>
      <c r="K100" s="247"/>
    </row>
    <row r="101" spans="2:11" ht="17.25" customHeight="1">
      <c r="B101" s="246"/>
      <c r="C101" s="248" t="s">
        <v>524</v>
      </c>
      <c r="D101" s="248"/>
      <c r="E101" s="248"/>
      <c r="F101" s="248" t="s">
        <v>525</v>
      </c>
      <c r="G101" s="249"/>
      <c r="H101" s="248" t="s">
        <v>126</v>
      </c>
      <c r="I101" s="248" t="s">
        <v>58</v>
      </c>
      <c r="J101" s="248" t="s">
        <v>526</v>
      </c>
      <c r="K101" s="247"/>
    </row>
    <row r="102" spans="2:11" ht="17.25" customHeight="1">
      <c r="B102" s="246"/>
      <c r="C102" s="250" t="s">
        <v>527</v>
      </c>
      <c r="D102" s="250"/>
      <c r="E102" s="250"/>
      <c r="F102" s="251" t="s">
        <v>528</v>
      </c>
      <c r="G102" s="252"/>
      <c r="H102" s="250"/>
      <c r="I102" s="250"/>
      <c r="J102" s="250" t="s">
        <v>529</v>
      </c>
      <c r="K102" s="247"/>
    </row>
    <row r="103" spans="2:11" ht="5.25" customHeight="1">
      <c r="B103" s="246"/>
      <c r="C103" s="248"/>
      <c r="D103" s="248"/>
      <c r="E103" s="248"/>
      <c r="F103" s="248"/>
      <c r="G103" s="264"/>
      <c r="H103" s="248"/>
      <c r="I103" s="248"/>
      <c r="J103" s="248"/>
      <c r="K103" s="247"/>
    </row>
    <row r="104" spans="2:11" ht="15" customHeight="1">
      <c r="B104" s="246"/>
      <c r="C104" s="236" t="s">
        <v>54</v>
      </c>
      <c r="D104" s="253"/>
      <c r="E104" s="253"/>
      <c r="F104" s="255" t="s">
        <v>530</v>
      </c>
      <c r="G104" s="264"/>
      <c r="H104" s="236" t="s">
        <v>569</v>
      </c>
      <c r="I104" s="236" t="s">
        <v>532</v>
      </c>
      <c r="J104" s="236">
        <v>20</v>
      </c>
      <c r="K104" s="247"/>
    </row>
    <row r="105" spans="2:11" ht="15" customHeight="1">
      <c r="B105" s="246"/>
      <c r="C105" s="236" t="s">
        <v>533</v>
      </c>
      <c r="D105" s="236"/>
      <c r="E105" s="236"/>
      <c r="F105" s="255" t="s">
        <v>530</v>
      </c>
      <c r="G105" s="236"/>
      <c r="H105" s="236" t="s">
        <v>569</v>
      </c>
      <c r="I105" s="236" t="s">
        <v>532</v>
      </c>
      <c r="J105" s="236">
        <v>120</v>
      </c>
      <c r="K105" s="247"/>
    </row>
    <row r="106" spans="2:11" ht="15" customHeight="1">
      <c r="B106" s="256"/>
      <c r="C106" s="236" t="s">
        <v>535</v>
      </c>
      <c r="D106" s="236"/>
      <c r="E106" s="236"/>
      <c r="F106" s="255" t="s">
        <v>536</v>
      </c>
      <c r="G106" s="236"/>
      <c r="H106" s="236" t="s">
        <v>569</v>
      </c>
      <c r="I106" s="236" t="s">
        <v>532</v>
      </c>
      <c r="J106" s="236">
        <v>50</v>
      </c>
      <c r="K106" s="247"/>
    </row>
    <row r="107" spans="2:11" ht="15" customHeight="1">
      <c r="B107" s="256"/>
      <c r="C107" s="236" t="s">
        <v>538</v>
      </c>
      <c r="D107" s="236"/>
      <c r="E107" s="236"/>
      <c r="F107" s="255" t="s">
        <v>530</v>
      </c>
      <c r="G107" s="236"/>
      <c r="H107" s="236" t="s">
        <v>569</v>
      </c>
      <c r="I107" s="236" t="s">
        <v>540</v>
      </c>
      <c r="J107" s="236"/>
      <c r="K107" s="247"/>
    </row>
    <row r="108" spans="2:11" ht="15" customHeight="1">
      <c r="B108" s="256"/>
      <c r="C108" s="236" t="s">
        <v>549</v>
      </c>
      <c r="D108" s="236"/>
      <c r="E108" s="236"/>
      <c r="F108" s="255" t="s">
        <v>536</v>
      </c>
      <c r="G108" s="236"/>
      <c r="H108" s="236" t="s">
        <v>569</v>
      </c>
      <c r="I108" s="236" t="s">
        <v>532</v>
      </c>
      <c r="J108" s="236">
        <v>50</v>
      </c>
      <c r="K108" s="247"/>
    </row>
    <row r="109" spans="2:11" ht="15" customHeight="1">
      <c r="B109" s="256"/>
      <c r="C109" s="236" t="s">
        <v>557</v>
      </c>
      <c r="D109" s="236"/>
      <c r="E109" s="236"/>
      <c r="F109" s="255" t="s">
        <v>536</v>
      </c>
      <c r="G109" s="236"/>
      <c r="H109" s="236" t="s">
        <v>569</v>
      </c>
      <c r="I109" s="236" t="s">
        <v>532</v>
      </c>
      <c r="J109" s="236">
        <v>50</v>
      </c>
      <c r="K109" s="247"/>
    </row>
    <row r="110" spans="2:11" ht="15" customHeight="1">
      <c r="B110" s="256"/>
      <c r="C110" s="236" t="s">
        <v>555</v>
      </c>
      <c r="D110" s="236"/>
      <c r="E110" s="236"/>
      <c r="F110" s="255" t="s">
        <v>536</v>
      </c>
      <c r="G110" s="236"/>
      <c r="H110" s="236" t="s">
        <v>569</v>
      </c>
      <c r="I110" s="236" t="s">
        <v>532</v>
      </c>
      <c r="J110" s="236">
        <v>50</v>
      </c>
      <c r="K110" s="247"/>
    </row>
    <row r="111" spans="2:11" ht="15" customHeight="1">
      <c r="B111" s="256"/>
      <c r="C111" s="236" t="s">
        <v>54</v>
      </c>
      <c r="D111" s="236"/>
      <c r="E111" s="236"/>
      <c r="F111" s="255" t="s">
        <v>530</v>
      </c>
      <c r="G111" s="236"/>
      <c r="H111" s="236" t="s">
        <v>570</v>
      </c>
      <c r="I111" s="236" t="s">
        <v>532</v>
      </c>
      <c r="J111" s="236">
        <v>20</v>
      </c>
      <c r="K111" s="247"/>
    </row>
    <row r="112" spans="2:11" ht="15" customHeight="1">
      <c r="B112" s="256"/>
      <c r="C112" s="236" t="s">
        <v>571</v>
      </c>
      <c r="D112" s="236"/>
      <c r="E112" s="236"/>
      <c r="F112" s="255" t="s">
        <v>530</v>
      </c>
      <c r="G112" s="236"/>
      <c r="H112" s="236" t="s">
        <v>572</v>
      </c>
      <c r="I112" s="236" t="s">
        <v>532</v>
      </c>
      <c r="J112" s="236">
        <v>120</v>
      </c>
      <c r="K112" s="247"/>
    </row>
    <row r="113" spans="2:11" ht="15" customHeight="1">
      <c r="B113" s="256"/>
      <c r="C113" s="236" t="s">
        <v>39</v>
      </c>
      <c r="D113" s="236"/>
      <c r="E113" s="236"/>
      <c r="F113" s="255" t="s">
        <v>530</v>
      </c>
      <c r="G113" s="236"/>
      <c r="H113" s="236" t="s">
        <v>573</v>
      </c>
      <c r="I113" s="236" t="s">
        <v>564</v>
      </c>
      <c r="J113" s="236"/>
      <c r="K113" s="247"/>
    </row>
    <row r="114" spans="2:11" ht="15" customHeight="1">
      <c r="B114" s="256"/>
      <c r="C114" s="236" t="s">
        <v>49</v>
      </c>
      <c r="D114" s="236"/>
      <c r="E114" s="236"/>
      <c r="F114" s="255" t="s">
        <v>530</v>
      </c>
      <c r="G114" s="236"/>
      <c r="H114" s="236" t="s">
        <v>574</v>
      </c>
      <c r="I114" s="236" t="s">
        <v>564</v>
      </c>
      <c r="J114" s="236"/>
      <c r="K114" s="247"/>
    </row>
    <row r="115" spans="2:11" ht="15" customHeight="1">
      <c r="B115" s="256"/>
      <c r="C115" s="236" t="s">
        <v>58</v>
      </c>
      <c r="D115" s="236"/>
      <c r="E115" s="236"/>
      <c r="F115" s="255" t="s">
        <v>530</v>
      </c>
      <c r="G115" s="236"/>
      <c r="H115" s="236" t="s">
        <v>575</v>
      </c>
      <c r="I115" s="236" t="s">
        <v>576</v>
      </c>
      <c r="J115" s="236"/>
      <c r="K115" s="247"/>
    </row>
    <row r="116" spans="2:11" ht="15" customHeight="1">
      <c r="B116" s="259"/>
      <c r="C116" s="265"/>
      <c r="D116" s="265"/>
      <c r="E116" s="265"/>
      <c r="F116" s="265"/>
      <c r="G116" s="265"/>
      <c r="H116" s="265"/>
      <c r="I116" s="265"/>
      <c r="J116" s="265"/>
      <c r="K116" s="261"/>
    </row>
    <row r="117" spans="2:11" ht="18.75" customHeight="1">
      <c r="B117" s="266"/>
      <c r="C117" s="232"/>
      <c r="D117" s="232"/>
      <c r="E117" s="232"/>
      <c r="F117" s="267"/>
      <c r="G117" s="232"/>
      <c r="H117" s="232"/>
      <c r="I117" s="232"/>
      <c r="J117" s="232"/>
      <c r="K117" s="266"/>
    </row>
    <row r="118" spans="2:11" ht="18.75" customHeight="1">
      <c r="B118" s="242"/>
      <c r="C118" s="242"/>
      <c r="D118" s="242"/>
      <c r="E118" s="242"/>
      <c r="F118" s="242"/>
      <c r="G118" s="242"/>
      <c r="H118" s="242"/>
      <c r="I118" s="242"/>
      <c r="J118" s="242"/>
      <c r="K118" s="242"/>
    </row>
    <row r="119" spans="2:11" ht="7.5" customHeight="1">
      <c r="B119" s="268"/>
      <c r="C119" s="269"/>
      <c r="D119" s="269"/>
      <c r="E119" s="269"/>
      <c r="F119" s="269"/>
      <c r="G119" s="269"/>
      <c r="H119" s="269"/>
      <c r="I119" s="269"/>
      <c r="J119" s="269"/>
      <c r="K119" s="270"/>
    </row>
    <row r="120" spans="2:11" ht="45" customHeight="1">
      <c r="B120" s="271"/>
      <c r="C120" s="352" t="s">
        <v>577</v>
      </c>
      <c r="D120" s="352"/>
      <c r="E120" s="352"/>
      <c r="F120" s="352"/>
      <c r="G120" s="352"/>
      <c r="H120" s="352"/>
      <c r="I120" s="352"/>
      <c r="J120" s="352"/>
      <c r="K120" s="272"/>
    </row>
    <row r="121" spans="2:11" ht="17.25" customHeight="1">
      <c r="B121" s="273"/>
      <c r="C121" s="248" t="s">
        <v>524</v>
      </c>
      <c r="D121" s="248"/>
      <c r="E121" s="248"/>
      <c r="F121" s="248" t="s">
        <v>525</v>
      </c>
      <c r="G121" s="249"/>
      <c r="H121" s="248" t="s">
        <v>126</v>
      </c>
      <c r="I121" s="248" t="s">
        <v>58</v>
      </c>
      <c r="J121" s="248" t="s">
        <v>526</v>
      </c>
      <c r="K121" s="274"/>
    </row>
    <row r="122" spans="2:11" ht="17.25" customHeight="1">
      <c r="B122" s="273"/>
      <c r="C122" s="250" t="s">
        <v>527</v>
      </c>
      <c r="D122" s="250"/>
      <c r="E122" s="250"/>
      <c r="F122" s="251" t="s">
        <v>528</v>
      </c>
      <c r="G122" s="252"/>
      <c r="H122" s="250"/>
      <c r="I122" s="250"/>
      <c r="J122" s="250" t="s">
        <v>529</v>
      </c>
      <c r="K122" s="274"/>
    </row>
    <row r="123" spans="2:11" ht="5.25" customHeight="1">
      <c r="B123" s="275"/>
      <c r="C123" s="253"/>
      <c r="D123" s="253"/>
      <c r="E123" s="253"/>
      <c r="F123" s="253"/>
      <c r="G123" s="236"/>
      <c r="H123" s="253"/>
      <c r="I123" s="253"/>
      <c r="J123" s="253"/>
      <c r="K123" s="276"/>
    </row>
    <row r="124" spans="2:11" ht="15" customHeight="1">
      <c r="B124" s="275"/>
      <c r="C124" s="236" t="s">
        <v>533</v>
      </c>
      <c r="D124" s="253"/>
      <c r="E124" s="253"/>
      <c r="F124" s="255" t="s">
        <v>530</v>
      </c>
      <c r="G124" s="236"/>
      <c r="H124" s="236" t="s">
        <v>569</v>
      </c>
      <c r="I124" s="236" t="s">
        <v>532</v>
      </c>
      <c r="J124" s="236">
        <v>120</v>
      </c>
      <c r="K124" s="277"/>
    </row>
    <row r="125" spans="2:11" ht="15" customHeight="1">
      <c r="B125" s="275"/>
      <c r="C125" s="236" t="s">
        <v>578</v>
      </c>
      <c r="D125" s="236"/>
      <c r="E125" s="236"/>
      <c r="F125" s="255" t="s">
        <v>530</v>
      </c>
      <c r="G125" s="236"/>
      <c r="H125" s="236" t="s">
        <v>579</v>
      </c>
      <c r="I125" s="236" t="s">
        <v>532</v>
      </c>
      <c r="J125" s="236" t="s">
        <v>580</v>
      </c>
      <c r="K125" s="277"/>
    </row>
    <row r="126" spans="2:11" ht="15" customHeight="1">
      <c r="B126" s="275"/>
      <c r="C126" s="236" t="s">
        <v>85</v>
      </c>
      <c r="D126" s="236"/>
      <c r="E126" s="236"/>
      <c r="F126" s="255" t="s">
        <v>530</v>
      </c>
      <c r="G126" s="236"/>
      <c r="H126" s="236" t="s">
        <v>581</v>
      </c>
      <c r="I126" s="236" t="s">
        <v>532</v>
      </c>
      <c r="J126" s="236" t="s">
        <v>580</v>
      </c>
      <c r="K126" s="277"/>
    </row>
    <row r="127" spans="2:11" ht="15" customHeight="1">
      <c r="B127" s="275"/>
      <c r="C127" s="236" t="s">
        <v>541</v>
      </c>
      <c r="D127" s="236"/>
      <c r="E127" s="236"/>
      <c r="F127" s="255" t="s">
        <v>536</v>
      </c>
      <c r="G127" s="236"/>
      <c r="H127" s="236" t="s">
        <v>542</v>
      </c>
      <c r="I127" s="236" t="s">
        <v>532</v>
      </c>
      <c r="J127" s="236">
        <v>15</v>
      </c>
      <c r="K127" s="277"/>
    </row>
    <row r="128" spans="2:11" ht="15" customHeight="1">
      <c r="B128" s="275"/>
      <c r="C128" s="257" t="s">
        <v>543</v>
      </c>
      <c r="D128" s="257"/>
      <c r="E128" s="257"/>
      <c r="F128" s="258" t="s">
        <v>536</v>
      </c>
      <c r="G128" s="257"/>
      <c r="H128" s="257" t="s">
        <v>544</v>
      </c>
      <c r="I128" s="257" t="s">
        <v>532</v>
      </c>
      <c r="J128" s="257">
        <v>15</v>
      </c>
      <c r="K128" s="277"/>
    </row>
    <row r="129" spans="2:11" ht="15" customHeight="1">
      <c r="B129" s="275"/>
      <c r="C129" s="257" t="s">
        <v>545</v>
      </c>
      <c r="D129" s="257"/>
      <c r="E129" s="257"/>
      <c r="F129" s="258" t="s">
        <v>536</v>
      </c>
      <c r="G129" s="257"/>
      <c r="H129" s="257" t="s">
        <v>546</v>
      </c>
      <c r="I129" s="257" t="s">
        <v>532</v>
      </c>
      <c r="J129" s="257">
        <v>20</v>
      </c>
      <c r="K129" s="277"/>
    </row>
    <row r="130" spans="2:11" ht="15" customHeight="1">
      <c r="B130" s="275"/>
      <c r="C130" s="257" t="s">
        <v>547</v>
      </c>
      <c r="D130" s="257"/>
      <c r="E130" s="257"/>
      <c r="F130" s="258" t="s">
        <v>536</v>
      </c>
      <c r="G130" s="257"/>
      <c r="H130" s="257" t="s">
        <v>548</v>
      </c>
      <c r="I130" s="257" t="s">
        <v>532</v>
      </c>
      <c r="J130" s="257">
        <v>20</v>
      </c>
      <c r="K130" s="277"/>
    </row>
    <row r="131" spans="2:11" ht="15" customHeight="1">
      <c r="B131" s="275"/>
      <c r="C131" s="236" t="s">
        <v>535</v>
      </c>
      <c r="D131" s="236"/>
      <c r="E131" s="236"/>
      <c r="F131" s="255" t="s">
        <v>536</v>
      </c>
      <c r="G131" s="236"/>
      <c r="H131" s="236" t="s">
        <v>569</v>
      </c>
      <c r="I131" s="236" t="s">
        <v>532</v>
      </c>
      <c r="J131" s="236">
        <v>50</v>
      </c>
      <c r="K131" s="277"/>
    </row>
    <row r="132" spans="2:11" ht="15" customHeight="1">
      <c r="B132" s="275"/>
      <c r="C132" s="236" t="s">
        <v>549</v>
      </c>
      <c r="D132" s="236"/>
      <c r="E132" s="236"/>
      <c r="F132" s="255" t="s">
        <v>536</v>
      </c>
      <c r="G132" s="236"/>
      <c r="H132" s="236" t="s">
        <v>569</v>
      </c>
      <c r="I132" s="236" t="s">
        <v>532</v>
      </c>
      <c r="J132" s="236">
        <v>50</v>
      </c>
      <c r="K132" s="277"/>
    </row>
    <row r="133" spans="2:11" ht="15" customHeight="1">
      <c r="B133" s="275"/>
      <c r="C133" s="236" t="s">
        <v>555</v>
      </c>
      <c r="D133" s="236"/>
      <c r="E133" s="236"/>
      <c r="F133" s="255" t="s">
        <v>536</v>
      </c>
      <c r="G133" s="236"/>
      <c r="H133" s="236" t="s">
        <v>569</v>
      </c>
      <c r="I133" s="236" t="s">
        <v>532</v>
      </c>
      <c r="J133" s="236">
        <v>50</v>
      </c>
      <c r="K133" s="277"/>
    </row>
    <row r="134" spans="2:11" ht="15" customHeight="1">
      <c r="B134" s="275"/>
      <c r="C134" s="236" t="s">
        <v>557</v>
      </c>
      <c r="D134" s="236"/>
      <c r="E134" s="236"/>
      <c r="F134" s="255" t="s">
        <v>536</v>
      </c>
      <c r="G134" s="236"/>
      <c r="H134" s="236" t="s">
        <v>569</v>
      </c>
      <c r="I134" s="236" t="s">
        <v>532</v>
      </c>
      <c r="J134" s="236">
        <v>50</v>
      </c>
      <c r="K134" s="277"/>
    </row>
    <row r="135" spans="2:11" ht="15" customHeight="1">
      <c r="B135" s="275"/>
      <c r="C135" s="236" t="s">
        <v>131</v>
      </c>
      <c r="D135" s="236"/>
      <c r="E135" s="236"/>
      <c r="F135" s="255" t="s">
        <v>536</v>
      </c>
      <c r="G135" s="236"/>
      <c r="H135" s="236" t="s">
        <v>582</v>
      </c>
      <c r="I135" s="236" t="s">
        <v>532</v>
      </c>
      <c r="J135" s="236">
        <v>255</v>
      </c>
      <c r="K135" s="277"/>
    </row>
    <row r="136" spans="2:11" ht="15" customHeight="1">
      <c r="B136" s="275"/>
      <c r="C136" s="236" t="s">
        <v>559</v>
      </c>
      <c r="D136" s="236"/>
      <c r="E136" s="236"/>
      <c r="F136" s="255" t="s">
        <v>530</v>
      </c>
      <c r="G136" s="236"/>
      <c r="H136" s="236" t="s">
        <v>583</v>
      </c>
      <c r="I136" s="236" t="s">
        <v>561</v>
      </c>
      <c r="J136" s="236"/>
      <c r="K136" s="277"/>
    </row>
    <row r="137" spans="2:11" ht="15" customHeight="1">
      <c r="B137" s="275"/>
      <c r="C137" s="236" t="s">
        <v>562</v>
      </c>
      <c r="D137" s="236"/>
      <c r="E137" s="236"/>
      <c r="F137" s="255" t="s">
        <v>530</v>
      </c>
      <c r="G137" s="236"/>
      <c r="H137" s="236" t="s">
        <v>584</v>
      </c>
      <c r="I137" s="236" t="s">
        <v>564</v>
      </c>
      <c r="J137" s="236"/>
      <c r="K137" s="277"/>
    </row>
    <row r="138" spans="2:11" ht="15" customHeight="1">
      <c r="B138" s="275"/>
      <c r="C138" s="236" t="s">
        <v>565</v>
      </c>
      <c r="D138" s="236"/>
      <c r="E138" s="236"/>
      <c r="F138" s="255" t="s">
        <v>530</v>
      </c>
      <c r="G138" s="236"/>
      <c r="H138" s="236" t="s">
        <v>565</v>
      </c>
      <c r="I138" s="236" t="s">
        <v>564</v>
      </c>
      <c r="J138" s="236"/>
      <c r="K138" s="277"/>
    </row>
    <row r="139" spans="2:11" ht="15" customHeight="1">
      <c r="B139" s="275"/>
      <c r="C139" s="236" t="s">
        <v>39</v>
      </c>
      <c r="D139" s="236"/>
      <c r="E139" s="236"/>
      <c r="F139" s="255" t="s">
        <v>530</v>
      </c>
      <c r="G139" s="236"/>
      <c r="H139" s="236" t="s">
        <v>585</v>
      </c>
      <c r="I139" s="236" t="s">
        <v>564</v>
      </c>
      <c r="J139" s="236"/>
      <c r="K139" s="277"/>
    </row>
    <row r="140" spans="2:11" ht="15" customHeight="1">
      <c r="B140" s="275"/>
      <c r="C140" s="236" t="s">
        <v>586</v>
      </c>
      <c r="D140" s="236"/>
      <c r="E140" s="236"/>
      <c r="F140" s="255" t="s">
        <v>530</v>
      </c>
      <c r="G140" s="236"/>
      <c r="H140" s="236" t="s">
        <v>587</v>
      </c>
      <c r="I140" s="236" t="s">
        <v>564</v>
      </c>
      <c r="J140" s="236"/>
      <c r="K140" s="277"/>
    </row>
    <row r="141" spans="2:11" ht="15" customHeight="1">
      <c r="B141" s="278"/>
      <c r="C141" s="279"/>
      <c r="D141" s="279"/>
      <c r="E141" s="279"/>
      <c r="F141" s="279"/>
      <c r="G141" s="279"/>
      <c r="H141" s="279"/>
      <c r="I141" s="279"/>
      <c r="J141" s="279"/>
      <c r="K141" s="280"/>
    </row>
    <row r="142" spans="2:11" ht="18.75" customHeight="1">
      <c r="B142" s="232"/>
      <c r="C142" s="232"/>
      <c r="D142" s="232"/>
      <c r="E142" s="232"/>
      <c r="F142" s="267"/>
      <c r="G142" s="232"/>
      <c r="H142" s="232"/>
      <c r="I142" s="232"/>
      <c r="J142" s="232"/>
      <c r="K142" s="232"/>
    </row>
    <row r="143" spans="2:11" ht="18.75" customHeight="1">
      <c r="B143" s="242"/>
      <c r="C143" s="242"/>
      <c r="D143" s="242"/>
      <c r="E143" s="242"/>
      <c r="F143" s="242"/>
      <c r="G143" s="242"/>
      <c r="H143" s="242"/>
      <c r="I143" s="242"/>
      <c r="J143" s="242"/>
      <c r="K143" s="242"/>
    </row>
    <row r="144" spans="2:11" ht="7.5" customHeight="1">
      <c r="B144" s="243"/>
      <c r="C144" s="244"/>
      <c r="D144" s="244"/>
      <c r="E144" s="244"/>
      <c r="F144" s="244"/>
      <c r="G144" s="244"/>
      <c r="H144" s="244"/>
      <c r="I144" s="244"/>
      <c r="J144" s="244"/>
      <c r="K144" s="245"/>
    </row>
    <row r="145" spans="2:11" ht="45" customHeight="1">
      <c r="B145" s="246"/>
      <c r="C145" s="356" t="s">
        <v>588</v>
      </c>
      <c r="D145" s="356"/>
      <c r="E145" s="356"/>
      <c r="F145" s="356"/>
      <c r="G145" s="356"/>
      <c r="H145" s="356"/>
      <c r="I145" s="356"/>
      <c r="J145" s="356"/>
      <c r="K145" s="247"/>
    </row>
    <row r="146" spans="2:11" ht="17.25" customHeight="1">
      <c r="B146" s="246"/>
      <c r="C146" s="248" t="s">
        <v>524</v>
      </c>
      <c r="D146" s="248"/>
      <c r="E146" s="248"/>
      <c r="F146" s="248" t="s">
        <v>525</v>
      </c>
      <c r="G146" s="249"/>
      <c r="H146" s="248" t="s">
        <v>126</v>
      </c>
      <c r="I146" s="248" t="s">
        <v>58</v>
      </c>
      <c r="J146" s="248" t="s">
        <v>526</v>
      </c>
      <c r="K146" s="247"/>
    </row>
    <row r="147" spans="2:11" ht="17.25" customHeight="1">
      <c r="B147" s="246"/>
      <c r="C147" s="250" t="s">
        <v>527</v>
      </c>
      <c r="D147" s="250"/>
      <c r="E147" s="250"/>
      <c r="F147" s="251" t="s">
        <v>528</v>
      </c>
      <c r="G147" s="252"/>
      <c r="H147" s="250"/>
      <c r="I147" s="250"/>
      <c r="J147" s="250" t="s">
        <v>529</v>
      </c>
      <c r="K147" s="247"/>
    </row>
    <row r="148" spans="2:11" ht="5.25" customHeight="1">
      <c r="B148" s="256"/>
      <c r="C148" s="253"/>
      <c r="D148" s="253"/>
      <c r="E148" s="253"/>
      <c r="F148" s="253"/>
      <c r="G148" s="254"/>
      <c r="H148" s="253"/>
      <c r="I148" s="253"/>
      <c r="J148" s="253"/>
      <c r="K148" s="277"/>
    </row>
    <row r="149" spans="2:11" ht="15" customHeight="1">
      <c r="B149" s="256"/>
      <c r="C149" s="281" t="s">
        <v>533</v>
      </c>
      <c r="D149" s="236"/>
      <c r="E149" s="236"/>
      <c r="F149" s="282" t="s">
        <v>530</v>
      </c>
      <c r="G149" s="236"/>
      <c r="H149" s="281" t="s">
        <v>569</v>
      </c>
      <c r="I149" s="281" t="s">
        <v>532</v>
      </c>
      <c r="J149" s="281">
        <v>120</v>
      </c>
      <c r="K149" s="277"/>
    </row>
    <row r="150" spans="2:11" ht="15" customHeight="1">
      <c r="B150" s="256"/>
      <c r="C150" s="281" t="s">
        <v>578</v>
      </c>
      <c r="D150" s="236"/>
      <c r="E150" s="236"/>
      <c r="F150" s="282" t="s">
        <v>530</v>
      </c>
      <c r="G150" s="236"/>
      <c r="H150" s="281" t="s">
        <v>589</v>
      </c>
      <c r="I150" s="281" t="s">
        <v>532</v>
      </c>
      <c r="J150" s="281" t="s">
        <v>580</v>
      </c>
      <c r="K150" s="277"/>
    </row>
    <row r="151" spans="2:11" ht="15" customHeight="1">
      <c r="B151" s="256"/>
      <c r="C151" s="281" t="s">
        <v>85</v>
      </c>
      <c r="D151" s="236"/>
      <c r="E151" s="236"/>
      <c r="F151" s="282" t="s">
        <v>530</v>
      </c>
      <c r="G151" s="236"/>
      <c r="H151" s="281" t="s">
        <v>590</v>
      </c>
      <c r="I151" s="281" t="s">
        <v>532</v>
      </c>
      <c r="J151" s="281" t="s">
        <v>580</v>
      </c>
      <c r="K151" s="277"/>
    </row>
    <row r="152" spans="2:11" ht="15" customHeight="1">
      <c r="B152" s="256"/>
      <c r="C152" s="281" t="s">
        <v>535</v>
      </c>
      <c r="D152" s="236"/>
      <c r="E152" s="236"/>
      <c r="F152" s="282" t="s">
        <v>536</v>
      </c>
      <c r="G152" s="236"/>
      <c r="H152" s="281" t="s">
        <v>569</v>
      </c>
      <c r="I152" s="281" t="s">
        <v>532</v>
      </c>
      <c r="J152" s="281">
        <v>50</v>
      </c>
      <c r="K152" s="277"/>
    </row>
    <row r="153" spans="2:11" ht="15" customHeight="1">
      <c r="B153" s="256"/>
      <c r="C153" s="281" t="s">
        <v>538</v>
      </c>
      <c r="D153" s="236"/>
      <c r="E153" s="236"/>
      <c r="F153" s="282" t="s">
        <v>530</v>
      </c>
      <c r="G153" s="236"/>
      <c r="H153" s="281" t="s">
        <v>569</v>
      </c>
      <c r="I153" s="281" t="s">
        <v>540</v>
      </c>
      <c r="J153" s="281"/>
      <c r="K153" s="277"/>
    </row>
    <row r="154" spans="2:11" ht="15" customHeight="1">
      <c r="B154" s="256"/>
      <c r="C154" s="281" t="s">
        <v>549</v>
      </c>
      <c r="D154" s="236"/>
      <c r="E154" s="236"/>
      <c r="F154" s="282" t="s">
        <v>536</v>
      </c>
      <c r="G154" s="236"/>
      <c r="H154" s="281" t="s">
        <v>569</v>
      </c>
      <c r="I154" s="281" t="s">
        <v>532</v>
      </c>
      <c r="J154" s="281">
        <v>50</v>
      </c>
      <c r="K154" s="277"/>
    </row>
    <row r="155" spans="2:11" ht="15" customHeight="1">
      <c r="B155" s="256"/>
      <c r="C155" s="281" t="s">
        <v>557</v>
      </c>
      <c r="D155" s="236"/>
      <c r="E155" s="236"/>
      <c r="F155" s="282" t="s">
        <v>536</v>
      </c>
      <c r="G155" s="236"/>
      <c r="H155" s="281" t="s">
        <v>569</v>
      </c>
      <c r="I155" s="281" t="s">
        <v>532</v>
      </c>
      <c r="J155" s="281">
        <v>50</v>
      </c>
      <c r="K155" s="277"/>
    </row>
    <row r="156" spans="2:11" ht="15" customHeight="1">
      <c r="B156" s="256"/>
      <c r="C156" s="281" t="s">
        <v>555</v>
      </c>
      <c r="D156" s="236"/>
      <c r="E156" s="236"/>
      <c r="F156" s="282" t="s">
        <v>536</v>
      </c>
      <c r="G156" s="236"/>
      <c r="H156" s="281" t="s">
        <v>569</v>
      </c>
      <c r="I156" s="281" t="s">
        <v>532</v>
      </c>
      <c r="J156" s="281">
        <v>50</v>
      </c>
      <c r="K156" s="277"/>
    </row>
    <row r="157" spans="2:11" ht="15" customHeight="1">
      <c r="B157" s="256"/>
      <c r="C157" s="281" t="s">
        <v>107</v>
      </c>
      <c r="D157" s="236"/>
      <c r="E157" s="236"/>
      <c r="F157" s="282" t="s">
        <v>530</v>
      </c>
      <c r="G157" s="236"/>
      <c r="H157" s="281" t="s">
        <v>591</v>
      </c>
      <c r="I157" s="281" t="s">
        <v>532</v>
      </c>
      <c r="J157" s="281" t="s">
        <v>592</v>
      </c>
      <c r="K157" s="277"/>
    </row>
    <row r="158" spans="2:11" ht="15" customHeight="1">
      <c r="B158" s="256"/>
      <c r="C158" s="281" t="s">
        <v>593</v>
      </c>
      <c r="D158" s="236"/>
      <c r="E158" s="236"/>
      <c r="F158" s="282" t="s">
        <v>530</v>
      </c>
      <c r="G158" s="236"/>
      <c r="H158" s="281" t="s">
        <v>594</v>
      </c>
      <c r="I158" s="281" t="s">
        <v>564</v>
      </c>
      <c r="J158" s="281"/>
      <c r="K158" s="277"/>
    </row>
    <row r="159" spans="2:11" ht="15" customHeight="1">
      <c r="B159" s="283"/>
      <c r="C159" s="265"/>
      <c r="D159" s="265"/>
      <c r="E159" s="265"/>
      <c r="F159" s="265"/>
      <c r="G159" s="265"/>
      <c r="H159" s="265"/>
      <c r="I159" s="265"/>
      <c r="J159" s="265"/>
      <c r="K159" s="284"/>
    </row>
    <row r="160" spans="2:11" ht="18.75" customHeight="1">
      <c r="B160" s="232"/>
      <c r="C160" s="236"/>
      <c r="D160" s="236"/>
      <c r="E160" s="236"/>
      <c r="F160" s="255"/>
      <c r="G160" s="236"/>
      <c r="H160" s="236"/>
      <c r="I160" s="236"/>
      <c r="J160" s="236"/>
      <c r="K160" s="232"/>
    </row>
    <row r="161" spans="2:11" ht="18.75" customHeight="1">
      <c r="B161" s="242"/>
      <c r="C161" s="242"/>
      <c r="D161" s="242"/>
      <c r="E161" s="242"/>
      <c r="F161" s="242"/>
      <c r="G161" s="242"/>
      <c r="H161" s="242"/>
      <c r="I161" s="242"/>
      <c r="J161" s="242"/>
      <c r="K161" s="242"/>
    </row>
    <row r="162" spans="2:11" ht="7.5" customHeight="1">
      <c r="B162" s="224"/>
      <c r="C162" s="225"/>
      <c r="D162" s="225"/>
      <c r="E162" s="225"/>
      <c r="F162" s="225"/>
      <c r="G162" s="225"/>
      <c r="H162" s="225"/>
      <c r="I162" s="225"/>
      <c r="J162" s="225"/>
      <c r="K162" s="226"/>
    </row>
    <row r="163" spans="2:11" ht="45" customHeight="1">
      <c r="B163" s="227"/>
      <c r="C163" s="352" t="s">
        <v>595</v>
      </c>
      <c r="D163" s="352"/>
      <c r="E163" s="352"/>
      <c r="F163" s="352"/>
      <c r="G163" s="352"/>
      <c r="H163" s="352"/>
      <c r="I163" s="352"/>
      <c r="J163" s="352"/>
      <c r="K163" s="228"/>
    </row>
    <row r="164" spans="2:11" ht="17.25" customHeight="1">
      <c r="B164" s="227"/>
      <c r="C164" s="248" t="s">
        <v>524</v>
      </c>
      <c r="D164" s="248"/>
      <c r="E164" s="248"/>
      <c r="F164" s="248" t="s">
        <v>525</v>
      </c>
      <c r="G164" s="285"/>
      <c r="H164" s="286" t="s">
        <v>126</v>
      </c>
      <c r="I164" s="286" t="s">
        <v>58</v>
      </c>
      <c r="J164" s="248" t="s">
        <v>526</v>
      </c>
      <c r="K164" s="228"/>
    </row>
    <row r="165" spans="2:11" ht="17.25" customHeight="1">
      <c r="B165" s="229"/>
      <c r="C165" s="250" t="s">
        <v>527</v>
      </c>
      <c r="D165" s="250"/>
      <c r="E165" s="250"/>
      <c r="F165" s="251" t="s">
        <v>528</v>
      </c>
      <c r="G165" s="287"/>
      <c r="H165" s="288"/>
      <c r="I165" s="288"/>
      <c r="J165" s="250" t="s">
        <v>529</v>
      </c>
      <c r="K165" s="230"/>
    </row>
    <row r="166" spans="2:11" ht="5.25" customHeight="1">
      <c r="B166" s="256"/>
      <c r="C166" s="253"/>
      <c r="D166" s="253"/>
      <c r="E166" s="253"/>
      <c r="F166" s="253"/>
      <c r="G166" s="254"/>
      <c r="H166" s="253"/>
      <c r="I166" s="253"/>
      <c r="J166" s="253"/>
      <c r="K166" s="277"/>
    </row>
    <row r="167" spans="2:11" ht="15" customHeight="1">
      <c r="B167" s="256"/>
      <c r="C167" s="236" t="s">
        <v>533</v>
      </c>
      <c r="D167" s="236"/>
      <c r="E167" s="236"/>
      <c r="F167" s="255" t="s">
        <v>530</v>
      </c>
      <c r="G167" s="236"/>
      <c r="H167" s="236" t="s">
        <v>569</v>
      </c>
      <c r="I167" s="236" t="s">
        <v>532</v>
      </c>
      <c r="J167" s="236">
        <v>120</v>
      </c>
      <c r="K167" s="277"/>
    </row>
    <row r="168" spans="2:11" ht="15" customHeight="1">
      <c r="B168" s="256"/>
      <c r="C168" s="236" t="s">
        <v>578</v>
      </c>
      <c r="D168" s="236"/>
      <c r="E168" s="236"/>
      <c r="F168" s="255" t="s">
        <v>530</v>
      </c>
      <c r="G168" s="236"/>
      <c r="H168" s="236" t="s">
        <v>579</v>
      </c>
      <c r="I168" s="236" t="s">
        <v>532</v>
      </c>
      <c r="J168" s="236" t="s">
        <v>580</v>
      </c>
      <c r="K168" s="277"/>
    </row>
    <row r="169" spans="2:11" ht="15" customHeight="1">
      <c r="B169" s="256"/>
      <c r="C169" s="236" t="s">
        <v>85</v>
      </c>
      <c r="D169" s="236"/>
      <c r="E169" s="236"/>
      <c r="F169" s="255" t="s">
        <v>530</v>
      </c>
      <c r="G169" s="236"/>
      <c r="H169" s="236" t="s">
        <v>596</v>
      </c>
      <c r="I169" s="236" t="s">
        <v>532</v>
      </c>
      <c r="J169" s="236" t="s">
        <v>580</v>
      </c>
      <c r="K169" s="277"/>
    </row>
    <row r="170" spans="2:11" ht="15" customHeight="1">
      <c r="B170" s="256"/>
      <c r="C170" s="236" t="s">
        <v>535</v>
      </c>
      <c r="D170" s="236"/>
      <c r="E170" s="236"/>
      <c r="F170" s="255" t="s">
        <v>536</v>
      </c>
      <c r="G170" s="236"/>
      <c r="H170" s="236" t="s">
        <v>596</v>
      </c>
      <c r="I170" s="236" t="s">
        <v>532</v>
      </c>
      <c r="J170" s="236">
        <v>50</v>
      </c>
      <c r="K170" s="277"/>
    </row>
    <row r="171" spans="2:11" ht="15" customHeight="1">
      <c r="B171" s="256"/>
      <c r="C171" s="236" t="s">
        <v>538</v>
      </c>
      <c r="D171" s="236"/>
      <c r="E171" s="236"/>
      <c r="F171" s="255" t="s">
        <v>530</v>
      </c>
      <c r="G171" s="236"/>
      <c r="H171" s="236" t="s">
        <v>596</v>
      </c>
      <c r="I171" s="236" t="s">
        <v>540</v>
      </c>
      <c r="J171" s="236"/>
      <c r="K171" s="277"/>
    </row>
    <row r="172" spans="2:11" ht="15" customHeight="1">
      <c r="B172" s="256"/>
      <c r="C172" s="236" t="s">
        <v>549</v>
      </c>
      <c r="D172" s="236"/>
      <c r="E172" s="236"/>
      <c r="F172" s="255" t="s">
        <v>536</v>
      </c>
      <c r="G172" s="236"/>
      <c r="H172" s="236" t="s">
        <v>596</v>
      </c>
      <c r="I172" s="236" t="s">
        <v>532</v>
      </c>
      <c r="J172" s="236">
        <v>50</v>
      </c>
      <c r="K172" s="277"/>
    </row>
    <row r="173" spans="2:11" ht="15" customHeight="1">
      <c r="B173" s="256"/>
      <c r="C173" s="236" t="s">
        <v>557</v>
      </c>
      <c r="D173" s="236"/>
      <c r="E173" s="236"/>
      <c r="F173" s="255" t="s">
        <v>536</v>
      </c>
      <c r="G173" s="236"/>
      <c r="H173" s="236" t="s">
        <v>596</v>
      </c>
      <c r="I173" s="236" t="s">
        <v>532</v>
      </c>
      <c r="J173" s="236">
        <v>50</v>
      </c>
      <c r="K173" s="277"/>
    </row>
    <row r="174" spans="2:11" ht="15" customHeight="1">
      <c r="B174" s="256"/>
      <c r="C174" s="236" t="s">
        <v>555</v>
      </c>
      <c r="D174" s="236"/>
      <c r="E174" s="236"/>
      <c r="F174" s="255" t="s">
        <v>536</v>
      </c>
      <c r="G174" s="236"/>
      <c r="H174" s="236" t="s">
        <v>596</v>
      </c>
      <c r="I174" s="236" t="s">
        <v>532</v>
      </c>
      <c r="J174" s="236">
        <v>50</v>
      </c>
      <c r="K174" s="277"/>
    </row>
    <row r="175" spans="2:11" ht="15" customHeight="1">
      <c r="B175" s="256"/>
      <c r="C175" s="236" t="s">
        <v>125</v>
      </c>
      <c r="D175" s="236"/>
      <c r="E175" s="236"/>
      <c r="F175" s="255" t="s">
        <v>530</v>
      </c>
      <c r="G175" s="236"/>
      <c r="H175" s="236" t="s">
        <v>597</v>
      </c>
      <c r="I175" s="236" t="s">
        <v>598</v>
      </c>
      <c r="J175" s="236"/>
      <c r="K175" s="277"/>
    </row>
    <row r="176" spans="2:11" ht="15" customHeight="1">
      <c r="B176" s="256"/>
      <c r="C176" s="236" t="s">
        <v>58</v>
      </c>
      <c r="D176" s="236"/>
      <c r="E176" s="236"/>
      <c r="F176" s="255" t="s">
        <v>530</v>
      </c>
      <c r="G176" s="236"/>
      <c r="H176" s="236" t="s">
        <v>599</v>
      </c>
      <c r="I176" s="236" t="s">
        <v>600</v>
      </c>
      <c r="J176" s="236">
        <v>1</v>
      </c>
      <c r="K176" s="277"/>
    </row>
    <row r="177" spans="2:11" ht="15" customHeight="1">
      <c r="B177" s="256"/>
      <c r="C177" s="236" t="s">
        <v>54</v>
      </c>
      <c r="D177" s="236"/>
      <c r="E177" s="236"/>
      <c r="F177" s="255" t="s">
        <v>530</v>
      </c>
      <c r="G177" s="236"/>
      <c r="H177" s="236" t="s">
        <v>601</v>
      </c>
      <c r="I177" s="236" t="s">
        <v>532</v>
      </c>
      <c r="J177" s="236">
        <v>20</v>
      </c>
      <c r="K177" s="277"/>
    </row>
    <row r="178" spans="2:11" ht="15" customHeight="1">
      <c r="B178" s="256"/>
      <c r="C178" s="236" t="s">
        <v>126</v>
      </c>
      <c r="D178" s="236"/>
      <c r="E178" s="236"/>
      <c r="F178" s="255" t="s">
        <v>530</v>
      </c>
      <c r="G178" s="236"/>
      <c r="H178" s="236" t="s">
        <v>602</v>
      </c>
      <c r="I178" s="236" t="s">
        <v>532</v>
      </c>
      <c r="J178" s="236">
        <v>255</v>
      </c>
      <c r="K178" s="277"/>
    </row>
    <row r="179" spans="2:11" ht="15" customHeight="1">
      <c r="B179" s="256"/>
      <c r="C179" s="236" t="s">
        <v>127</v>
      </c>
      <c r="D179" s="236"/>
      <c r="E179" s="236"/>
      <c r="F179" s="255" t="s">
        <v>530</v>
      </c>
      <c r="G179" s="236"/>
      <c r="H179" s="236" t="s">
        <v>495</v>
      </c>
      <c r="I179" s="236" t="s">
        <v>532</v>
      </c>
      <c r="J179" s="236">
        <v>10</v>
      </c>
      <c r="K179" s="277"/>
    </row>
    <row r="180" spans="2:11" ht="15" customHeight="1">
      <c r="B180" s="256"/>
      <c r="C180" s="236" t="s">
        <v>128</v>
      </c>
      <c r="D180" s="236"/>
      <c r="E180" s="236"/>
      <c r="F180" s="255" t="s">
        <v>530</v>
      </c>
      <c r="G180" s="236"/>
      <c r="H180" s="236" t="s">
        <v>603</v>
      </c>
      <c r="I180" s="236" t="s">
        <v>564</v>
      </c>
      <c r="J180" s="236"/>
      <c r="K180" s="277"/>
    </row>
    <row r="181" spans="2:11" ht="15" customHeight="1">
      <c r="B181" s="256"/>
      <c r="C181" s="236" t="s">
        <v>604</v>
      </c>
      <c r="D181" s="236"/>
      <c r="E181" s="236"/>
      <c r="F181" s="255" t="s">
        <v>530</v>
      </c>
      <c r="G181" s="236"/>
      <c r="H181" s="236" t="s">
        <v>605</v>
      </c>
      <c r="I181" s="236" t="s">
        <v>564</v>
      </c>
      <c r="J181" s="236"/>
      <c r="K181" s="277"/>
    </row>
    <row r="182" spans="2:11" ht="15" customHeight="1">
      <c r="B182" s="256"/>
      <c r="C182" s="236" t="s">
        <v>593</v>
      </c>
      <c r="D182" s="236"/>
      <c r="E182" s="236"/>
      <c r="F182" s="255" t="s">
        <v>530</v>
      </c>
      <c r="G182" s="236"/>
      <c r="H182" s="236" t="s">
        <v>606</v>
      </c>
      <c r="I182" s="236" t="s">
        <v>564</v>
      </c>
      <c r="J182" s="236"/>
      <c r="K182" s="277"/>
    </row>
    <row r="183" spans="2:11" ht="15" customHeight="1">
      <c r="B183" s="256"/>
      <c r="C183" s="236" t="s">
        <v>130</v>
      </c>
      <c r="D183" s="236"/>
      <c r="E183" s="236"/>
      <c r="F183" s="255" t="s">
        <v>536</v>
      </c>
      <c r="G183" s="236"/>
      <c r="H183" s="236" t="s">
        <v>607</v>
      </c>
      <c r="I183" s="236" t="s">
        <v>532</v>
      </c>
      <c r="J183" s="236">
        <v>50</v>
      </c>
      <c r="K183" s="277"/>
    </row>
    <row r="184" spans="2:11" ht="15" customHeight="1">
      <c r="B184" s="256"/>
      <c r="C184" s="236" t="s">
        <v>608</v>
      </c>
      <c r="D184" s="236"/>
      <c r="E184" s="236"/>
      <c r="F184" s="255" t="s">
        <v>536</v>
      </c>
      <c r="G184" s="236"/>
      <c r="H184" s="236" t="s">
        <v>609</v>
      </c>
      <c r="I184" s="236" t="s">
        <v>610</v>
      </c>
      <c r="J184" s="236"/>
      <c r="K184" s="277"/>
    </row>
    <row r="185" spans="2:11" ht="15" customHeight="1">
      <c r="B185" s="256"/>
      <c r="C185" s="236" t="s">
        <v>611</v>
      </c>
      <c r="D185" s="236"/>
      <c r="E185" s="236"/>
      <c r="F185" s="255" t="s">
        <v>536</v>
      </c>
      <c r="G185" s="236"/>
      <c r="H185" s="236" t="s">
        <v>612</v>
      </c>
      <c r="I185" s="236" t="s">
        <v>610</v>
      </c>
      <c r="J185" s="236"/>
      <c r="K185" s="277"/>
    </row>
    <row r="186" spans="2:11" ht="15" customHeight="1">
      <c r="B186" s="256"/>
      <c r="C186" s="236" t="s">
        <v>613</v>
      </c>
      <c r="D186" s="236"/>
      <c r="E186" s="236"/>
      <c r="F186" s="255" t="s">
        <v>536</v>
      </c>
      <c r="G186" s="236"/>
      <c r="H186" s="236" t="s">
        <v>614</v>
      </c>
      <c r="I186" s="236" t="s">
        <v>610</v>
      </c>
      <c r="J186" s="236"/>
      <c r="K186" s="277"/>
    </row>
    <row r="187" spans="2:11" ht="15" customHeight="1">
      <c r="B187" s="256"/>
      <c r="C187" s="289" t="s">
        <v>615</v>
      </c>
      <c r="D187" s="236"/>
      <c r="E187" s="236"/>
      <c r="F187" s="255" t="s">
        <v>536</v>
      </c>
      <c r="G187" s="236"/>
      <c r="H187" s="236" t="s">
        <v>616</v>
      </c>
      <c r="I187" s="236" t="s">
        <v>617</v>
      </c>
      <c r="J187" s="290" t="s">
        <v>618</v>
      </c>
      <c r="K187" s="277"/>
    </row>
    <row r="188" spans="2:11" ht="15" customHeight="1">
      <c r="B188" s="256"/>
      <c r="C188" s="241" t="s">
        <v>43</v>
      </c>
      <c r="D188" s="236"/>
      <c r="E188" s="236"/>
      <c r="F188" s="255" t="s">
        <v>530</v>
      </c>
      <c r="G188" s="236"/>
      <c r="H188" s="232" t="s">
        <v>619</v>
      </c>
      <c r="I188" s="236" t="s">
        <v>620</v>
      </c>
      <c r="J188" s="236"/>
      <c r="K188" s="277"/>
    </row>
    <row r="189" spans="2:11" ht="15" customHeight="1">
      <c r="B189" s="256"/>
      <c r="C189" s="241" t="s">
        <v>621</v>
      </c>
      <c r="D189" s="236"/>
      <c r="E189" s="236"/>
      <c r="F189" s="255" t="s">
        <v>530</v>
      </c>
      <c r="G189" s="236"/>
      <c r="H189" s="236" t="s">
        <v>622</v>
      </c>
      <c r="I189" s="236" t="s">
        <v>564</v>
      </c>
      <c r="J189" s="236"/>
      <c r="K189" s="277"/>
    </row>
    <row r="190" spans="2:11" ht="15" customHeight="1">
      <c r="B190" s="256"/>
      <c r="C190" s="241" t="s">
        <v>623</v>
      </c>
      <c r="D190" s="236"/>
      <c r="E190" s="236"/>
      <c r="F190" s="255" t="s">
        <v>530</v>
      </c>
      <c r="G190" s="236"/>
      <c r="H190" s="236" t="s">
        <v>624</v>
      </c>
      <c r="I190" s="236" t="s">
        <v>564</v>
      </c>
      <c r="J190" s="236"/>
      <c r="K190" s="277"/>
    </row>
    <row r="191" spans="2:11" ht="15" customHeight="1">
      <c r="B191" s="256"/>
      <c r="C191" s="241" t="s">
        <v>625</v>
      </c>
      <c r="D191" s="236"/>
      <c r="E191" s="236"/>
      <c r="F191" s="255" t="s">
        <v>536</v>
      </c>
      <c r="G191" s="236"/>
      <c r="H191" s="236" t="s">
        <v>626</v>
      </c>
      <c r="I191" s="236" t="s">
        <v>564</v>
      </c>
      <c r="J191" s="236"/>
      <c r="K191" s="277"/>
    </row>
    <row r="192" spans="2:11" ht="15" customHeight="1">
      <c r="B192" s="283"/>
      <c r="C192" s="291"/>
      <c r="D192" s="265"/>
      <c r="E192" s="265"/>
      <c r="F192" s="265"/>
      <c r="G192" s="265"/>
      <c r="H192" s="265"/>
      <c r="I192" s="265"/>
      <c r="J192" s="265"/>
      <c r="K192" s="284"/>
    </row>
    <row r="193" spans="2:11" ht="18.75" customHeight="1">
      <c r="B193" s="232"/>
      <c r="C193" s="236"/>
      <c r="D193" s="236"/>
      <c r="E193" s="236"/>
      <c r="F193" s="255"/>
      <c r="G193" s="236"/>
      <c r="H193" s="236"/>
      <c r="I193" s="236"/>
      <c r="J193" s="236"/>
      <c r="K193" s="232"/>
    </row>
    <row r="194" spans="2:11" ht="18.75" customHeight="1">
      <c r="B194" s="232"/>
      <c r="C194" s="236"/>
      <c r="D194" s="236"/>
      <c r="E194" s="236"/>
      <c r="F194" s="255"/>
      <c r="G194" s="236"/>
      <c r="H194" s="236"/>
      <c r="I194" s="236"/>
      <c r="J194" s="236"/>
      <c r="K194" s="232"/>
    </row>
    <row r="195" spans="2:11" ht="18.75" customHeight="1">
      <c r="B195" s="242"/>
      <c r="C195" s="242"/>
      <c r="D195" s="242"/>
      <c r="E195" s="242"/>
      <c r="F195" s="242"/>
      <c r="G195" s="242"/>
      <c r="H195" s="242"/>
      <c r="I195" s="242"/>
      <c r="J195" s="242"/>
      <c r="K195" s="242"/>
    </row>
    <row r="196" spans="2:11">
      <c r="B196" s="224"/>
      <c r="C196" s="225"/>
      <c r="D196" s="225"/>
      <c r="E196" s="225"/>
      <c r="F196" s="225"/>
      <c r="G196" s="225"/>
      <c r="H196" s="225"/>
      <c r="I196" s="225"/>
      <c r="J196" s="225"/>
      <c r="K196" s="226"/>
    </row>
    <row r="197" spans="2:11" ht="22.2">
      <c r="B197" s="227"/>
      <c r="C197" s="352" t="s">
        <v>627</v>
      </c>
      <c r="D197" s="352"/>
      <c r="E197" s="352"/>
      <c r="F197" s="352"/>
      <c r="G197" s="352"/>
      <c r="H197" s="352"/>
      <c r="I197" s="352"/>
      <c r="J197" s="352"/>
      <c r="K197" s="228"/>
    </row>
    <row r="198" spans="2:11" ht="25.5" customHeight="1">
      <c r="B198" s="227"/>
      <c r="C198" s="292" t="s">
        <v>628</v>
      </c>
      <c r="D198" s="292"/>
      <c r="E198" s="292"/>
      <c r="F198" s="292" t="s">
        <v>629</v>
      </c>
      <c r="G198" s="293"/>
      <c r="H198" s="357" t="s">
        <v>630</v>
      </c>
      <c r="I198" s="357"/>
      <c r="J198" s="357"/>
      <c r="K198" s="228"/>
    </row>
    <row r="199" spans="2:11" ht="5.25" customHeight="1">
      <c r="B199" s="256"/>
      <c r="C199" s="253"/>
      <c r="D199" s="253"/>
      <c r="E199" s="253"/>
      <c r="F199" s="253"/>
      <c r="G199" s="236"/>
      <c r="H199" s="253"/>
      <c r="I199" s="253"/>
      <c r="J199" s="253"/>
      <c r="K199" s="277"/>
    </row>
    <row r="200" spans="2:11" ht="15" customHeight="1">
      <c r="B200" s="256"/>
      <c r="C200" s="236" t="s">
        <v>620</v>
      </c>
      <c r="D200" s="236"/>
      <c r="E200" s="236"/>
      <c r="F200" s="255" t="s">
        <v>44</v>
      </c>
      <c r="G200" s="236"/>
      <c r="H200" s="354" t="s">
        <v>631</v>
      </c>
      <c r="I200" s="354"/>
      <c r="J200" s="354"/>
      <c r="K200" s="277"/>
    </row>
    <row r="201" spans="2:11" ht="15" customHeight="1">
      <c r="B201" s="256"/>
      <c r="C201" s="262"/>
      <c r="D201" s="236"/>
      <c r="E201" s="236"/>
      <c r="F201" s="255" t="s">
        <v>45</v>
      </c>
      <c r="G201" s="236"/>
      <c r="H201" s="354" t="s">
        <v>632</v>
      </c>
      <c r="I201" s="354"/>
      <c r="J201" s="354"/>
      <c r="K201" s="277"/>
    </row>
    <row r="202" spans="2:11" ht="15" customHeight="1">
      <c r="B202" s="256"/>
      <c r="C202" s="262"/>
      <c r="D202" s="236"/>
      <c r="E202" s="236"/>
      <c r="F202" s="255" t="s">
        <v>48</v>
      </c>
      <c r="G202" s="236"/>
      <c r="H202" s="354" t="s">
        <v>633</v>
      </c>
      <c r="I202" s="354"/>
      <c r="J202" s="354"/>
      <c r="K202" s="277"/>
    </row>
    <row r="203" spans="2:11" ht="15" customHeight="1">
      <c r="B203" s="256"/>
      <c r="C203" s="236"/>
      <c r="D203" s="236"/>
      <c r="E203" s="236"/>
      <c r="F203" s="255" t="s">
        <v>46</v>
      </c>
      <c r="G203" s="236"/>
      <c r="H203" s="354" t="s">
        <v>634</v>
      </c>
      <c r="I203" s="354"/>
      <c r="J203" s="354"/>
      <c r="K203" s="277"/>
    </row>
    <row r="204" spans="2:11" ht="15" customHeight="1">
      <c r="B204" s="256"/>
      <c r="C204" s="236"/>
      <c r="D204" s="236"/>
      <c r="E204" s="236"/>
      <c r="F204" s="255" t="s">
        <v>47</v>
      </c>
      <c r="G204" s="236"/>
      <c r="H204" s="354" t="s">
        <v>635</v>
      </c>
      <c r="I204" s="354"/>
      <c r="J204" s="354"/>
      <c r="K204" s="277"/>
    </row>
    <row r="205" spans="2:11" ht="15" customHeight="1">
      <c r="B205" s="256"/>
      <c r="C205" s="236"/>
      <c r="D205" s="236"/>
      <c r="E205" s="236"/>
      <c r="F205" s="255"/>
      <c r="G205" s="236"/>
      <c r="H205" s="236"/>
      <c r="I205" s="236"/>
      <c r="J205" s="236"/>
      <c r="K205" s="277"/>
    </row>
    <row r="206" spans="2:11" ht="15" customHeight="1">
      <c r="B206" s="256"/>
      <c r="C206" s="236" t="s">
        <v>576</v>
      </c>
      <c r="D206" s="236"/>
      <c r="E206" s="236"/>
      <c r="F206" s="255" t="s">
        <v>79</v>
      </c>
      <c r="G206" s="236"/>
      <c r="H206" s="354" t="s">
        <v>636</v>
      </c>
      <c r="I206" s="354"/>
      <c r="J206" s="354"/>
      <c r="K206" s="277"/>
    </row>
    <row r="207" spans="2:11" ht="15" customHeight="1">
      <c r="B207" s="256"/>
      <c r="C207" s="262"/>
      <c r="D207" s="236"/>
      <c r="E207" s="236"/>
      <c r="F207" s="255" t="s">
        <v>474</v>
      </c>
      <c r="G207" s="236"/>
      <c r="H207" s="354" t="s">
        <v>475</v>
      </c>
      <c r="I207" s="354"/>
      <c r="J207" s="354"/>
      <c r="K207" s="277"/>
    </row>
    <row r="208" spans="2:11" ht="15" customHeight="1">
      <c r="B208" s="256"/>
      <c r="C208" s="236"/>
      <c r="D208" s="236"/>
      <c r="E208" s="236"/>
      <c r="F208" s="255" t="s">
        <v>472</v>
      </c>
      <c r="G208" s="236"/>
      <c r="H208" s="354" t="s">
        <v>637</v>
      </c>
      <c r="I208" s="354"/>
      <c r="J208" s="354"/>
      <c r="K208" s="277"/>
    </row>
    <row r="209" spans="2:11" ht="15" customHeight="1">
      <c r="B209" s="294"/>
      <c r="C209" s="262"/>
      <c r="D209" s="262"/>
      <c r="E209" s="262"/>
      <c r="F209" s="255" t="s">
        <v>476</v>
      </c>
      <c r="G209" s="241"/>
      <c r="H209" s="358" t="s">
        <v>477</v>
      </c>
      <c r="I209" s="358"/>
      <c r="J209" s="358"/>
      <c r="K209" s="295"/>
    </row>
    <row r="210" spans="2:11" ht="15" customHeight="1">
      <c r="B210" s="294"/>
      <c r="C210" s="262"/>
      <c r="D210" s="262"/>
      <c r="E210" s="262"/>
      <c r="F210" s="255" t="s">
        <v>478</v>
      </c>
      <c r="G210" s="241"/>
      <c r="H210" s="358" t="s">
        <v>638</v>
      </c>
      <c r="I210" s="358"/>
      <c r="J210" s="358"/>
      <c r="K210" s="295"/>
    </row>
    <row r="211" spans="2:11" ht="15" customHeight="1">
      <c r="B211" s="294"/>
      <c r="C211" s="262"/>
      <c r="D211" s="262"/>
      <c r="E211" s="262"/>
      <c r="F211" s="296"/>
      <c r="G211" s="241"/>
      <c r="H211" s="297"/>
      <c r="I211" s="297"/>
      <c r="J211" s="297"/>
      <c r="K211" s="295"/>
    </row>
    <row r="212" spans="2:11" ht="15" customHeight="1">
      <c r="B212" s="294"/>
      <c r="C212" s="236" t="s">
        <v>600</v>
      </c>
      <c r="D212" s="262"/>
      <c r="E212" s="262"/>
      <c r="F212" s="255">
        <v>1</v>
      </c>
      <c r="G212" s="241"/>
      <c r="H212" s="358" t="s">
        <v>639</v>
      </c>
      <c r="I212" s="358"/>
      <c r="J212" s="358"/>
      <c r="K212" s="295"/>
    </row>
    <row r="213" spans="2:11" ht="15" customHeight="1">
      <c r="B213" s="294"/>
      <c r="C213" s="262"/>
      <c r="D213" s="262"/>
      <c r="E213" s="262"/>
      <c r="F213" s="255">
        <v>2</v>
      </c>
      <c r="G213" s="241"/>
      <c r="H213" s="358" t="s">
        <v>640</v>
      </c>
      <c r="I213" s="358"/>
      <c r="J213" s="358"/>
      <c r="K213" s="295"/>
    </row>
    <row r="214" spans="2:11" ht="15" customHeight="1">
      <c r="B214" s="294"/>
      <c r="C214" s="262"/>
      <c r="D214" s="262"/>
      <c r="E214" s="262"/>
      <c r="F214" s="255">
        <v>3</v>
      </c>
      <c r="G214" s="241"/>
      <c r="H214" s="358" t="s">
        <v>641</v>
      </c>
      <c r="I214" s="358"/>
      <c r="J214" s="358"/>
      <c r="K214" s="295"/>
    </row>
    <row r="215" spans="2:11" ht="15" customHeight="1">
      <c r="B215" s="294"/>
      <c r="C215" s="262"/>
      <c r="D215" s="262"/>
      <c r="E215" s="262"/>
      <c r="F215" s="255">
        <v>4</v>
      </c>
      <c r="G215" s="241"/>
      <c r="H215" s="358" t="s">
        <v>642</v>
      </c>
      <c r="I215" s="358"/>
      <c r="J215" s="358"/>
      <c r="K215" s="295"/>
    </row>
    <row r="216" spans="2:11" ht="12.75" customHeight="1">
      <c r="B216" s="298"/>
      <c r="C216" s="299"/>
      <c r="D216" s="299"/>
      <c r="E216" s="299"/>
      <c r="F216" s="299"/>
      <c r="G216" s="299"/>
      <c r="H216" s="299"/>
      <c r="I216" s="299"/>
      <c r="J216" s="299"/>
      <c r="K216" s="300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1784a - Stavební část</vt:lpstr>
      <vt:lpstr>1784b - Elektroinstalace</vt:lpstr>
      <vt:lpstr>1784a - Stavební část_02</vt:lpstr>
      <vt:lpstr>1784d - Elektroinstalace</vt:lpstr>
      <vt:lpstr>Pokyny pro vyplnění</vt:lpstr>
      <vt:lpstr>'1784a - Stavební část'!Názvy_tisku</vt:lpstr>
      <vt:lpstr>'1784a - Stavební část_02'!Názvy_tisku</vt:lpstr>
      <vt:lpstr>'1784b - Elektroinstalace'!Názvy_tisku</vt:lpstr>
      <vt:lpstr>'1784d - Elektroinstalace'!Názvy_tisku</vt:lpstr>
      <vt:lpstr>'Rekapitulace stavby'!Názvy_tisku</vt:lpstr>
      <vt:lpstr>'1784a - Stavební část'!Oblast_tisku</vt:lpstr>
      <vt:lpstr>'1784a - Stavební část_02'!Oblast_tisku</vt:lpstr>
      <vt:lpstr>'1784b - Elektroinstalace'!Oblast_tisku</vt:lpstr>
      <vt:lpstr>'1784d - Elektroinstalace'!Oblast_tisku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ALENAPC\alena_vratna</dc:creator>
  <cp:lastModifiedBy>Petra Krásná</cp:lastModifiedBy>
  <dcterms:created xsi:type="dcterms:W3CDTF">2018-03-23T07:16:12Z</dcterms:created>
  <dcterms:modified xsi:type="dcterms:W3CDTF">2018-08-02T10:56:35Z</dcterms:modified>
</cp:coreProperties>
</file>